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40" windowWidth="18900" windowHeight="6840" activeTab="5"/>
  </bookViews>
  <sheets>
    <sheet name="Arrivée" sheetId="1" r:id="rId1"/>
    <sheet name="poule1" sheetId="2" r:id="rId2"/>
    <sheet name="poule2" sheetId="7" r:id="rId3"/>
    <sheet name="poule3" sheetId="6" r:id="rId4"/>
    <sheet name="poule4" sheetId="8" r:id="rId5"/>
    <sheet name="Finale" sheetId="3" r:id="rId6"/>
  </sheets>
  <definedNames>
    <definedName name="_xlnm.Print_Area" localSheetId="1">poule1!$A$1:$R$13</definedName>
    <definedName name="_xlnm.Print_Area" localSheetId="2">poule2!$A$1:$R$13</definedName>
    <definedName name="_xlnm.Print_Area" localSheetId="3">poule3!$A$1:$R$13</definedName>
    <definedName name="_xlnm.Print_Area" localSheetId="4">poule4!$A$1:$R$13</definedName>
  </definedNames>
  <calcPr calcId="145621"/>
</workbook>
</file>

<file path=xl/calcChain.xml><?xml version="1.0" encoding="utf-8"?>
<calcChain xmlns="http://schemas.openxmlformats.org/spreadsheetml/2006/main">
  <c r="M21" i="3" l="1"/>
  <c r="O21" i="3" s="1"/>
  <c r="H21" i="3"/>
  <c r="M20" i="3"/>
  <c r="O20" i="3" s="1"/>
  <c r="H20" i="3"/>
  <c r="N17" i="3"/>
  <c r="M17" i="3"/>
  <c r="O17" i="3" s="1"/>
  <c r="H17" i="3"/>
  <c r="G17" i="3"/>
  <c r="N16" i="3"/>
  <c r="M16" i="3"/>
  <c r="O16" i="3" s="1"/>
  <c r="H16" i="3"/>
  <c r="G16" i="3"/>
  <c r="B20" i="3" s="1"/>
  <c r="N13" i="3"/>
  <c r="M13" i="3"/>
  <c r="O13" i="3" s="1"/>
  <c r="N12" i="3"/>
  <c r="M12" i="3"/>
  <c r="O12" i="3" s="1"/>
  <c r="H13" i="3"/>
  <c r="G13" i="3"/>
  <c r="H12" i="3"/>
  <c r="G12" i="3"/>
  <c r="G9" i="3"/>
  <c r="M9" i="3"/>
  <c r="O9" i="3" s="1"/>
  <c r="N9" i="3"/>
  <c r="N8" i="3"/>
  <c r="H9" i="3"/>
  <c r="G8" i="3"/>
  <c r="B12" i="3" s="1"/>
  <c r="B13" i="3" s="1"/>
  <c r="C13" i="3" s="1"/>
  <c r="M8" i="3"/>
  <c r="O8" i="3" s="1"/>
  <c r="C4" i="3"/>
  <c r="C9" i="3" s="1"/>
  <c r="H8" i="3"/>
  <c r="J5" i="3"/>
  <c r="J17" i="3" s="1"/>
  <c r="C5" i="3"/>
  <c r="J9" i="3" s="1"/>
  <c r="J4" i="3"/>
  <c r="C17" i="3" s="1"/>
  <c r="J3" i="3"/>
  <c r="J16" i="3" s="1"/>
  <c r="C3" i="3"/>
  <c r="J8" i="3" s="1"/>
  <c r="J2" i="3"/>
  <c r="C16" i="3" s="1"/>
  <c r="C2" i="3"/>
  <c r="C8" i="3" s="1"/>
  <c r="I5" i="3"/>
  <c r="I17" i="3" s="1"/>
  <c r="B5" i="3"/>
  <c r="I9" i="3" s="1"/>
  <c r="I4" i="3"/>
  <c r="B17" i="3" s="1"/>
  <c r="B4" i="3"/>
  <c r="B9" i="3" s="1"/>
  <c r="I3" i="3"/>
  <c r="I16" i="3" s="1"/>
  <c r="B3" i="3"/>
  <c r="I8" i="3" s="1"/>
  <c r="I2" i="3"/>
  <c r="B16" i="3" s="1"/>
  <c r="B2" i="3"/>
  <c r="Q13" i="8"/>
  <c r="P13" i="8"/>
  <c r="O13" i="8"/>
  <c r="Q12" i="8"/>
  <c r="P12" i="8"/>
  <c r="O12" i="8"/>
  <c r="Q11" i="8"/>
  <c r="P11" i="8"/>
  <c r="O11" i="8"/>
  <c r="Q10" i="8"/>
  <c r="P10" i="8"/>
  <c r="O10" i="8"/>
  <c r="Q9" i="8"/>
  <c r="P9" i="8"/>
  <c r="O9" i="8"/>
  <c r="Q8" i="8"/>
  <c r="P8" i="8"/>
  <c r="O8" i="8"/>
  <c r="I13" i="8"/>
  <c r="J13" i="8" s="1"/>
  <c r="R13" i="8" s="1"/>
  <c r="H13" i="8"/>
  <c r="I12" i="8"/>
  <c r="J12" i="8" s="1"/>
  <c r="R12" i="8" s="1"/>
  <c r="H12" i="8"/>
  <c r="I11" i="8"/>
  <c r="J11" i="8" s="1"/>
  <c r="R11" i="8" s="1"/>
  <c r="H11" i="8"/>
  <c r="I10" i="8"/>
  <c r="J10" i="8" s="1"/>
  <c r="R10" i="8" s="1"/>
  <c r="H10" i="8"/>
  <c r="I9" i="8"/>
  <c r="J9" i="8" s="1"/>
  <c r="J2" i="8" s="1"/>
  <c r="H9" i="8"/>
  <c r="I8" i="8"/>
  <c r="J8" i="8" s="1"/>
  <c r="H8" i="8"/>
  <c r="G5" i="8"/>
  <c r="F5" i="8"/>
  <c r="E5" i="8"/>
  <c r="G4" i="8"/>
  <c r="F4" i="8"/>
  <c r="E4" i="8"/>
  <c r="G3" i="8"/>
  <c r="F3" i="8"/>
  <c r="E3" i="8"/>
  <c r="G2" i="8"/>
  <c r="F2" i="8"/>
  <c r="E2" i="8"/>
  <c r="Q13" i="6"/>
  <c r="P13" i="6"/>
  <c r="O13" i="6"/>
  <c r="Q12" i="6"/>
  <c r="P12" i="6"/>
  <c r="O12" i="6"/>
  <c r="Q11" i="6"/>
  <c r="P11" i="6"/>
  <c r="O11" i="6"/>
  <c r="Q10" i="6"/>
  <c r="P10" i="6"/>
  <c r="O10" i="6"/>
  <c r="Q9" i="6"/>
  <c r="P9" i="6"/>
  <c r="O9" i="6"/>
  <c r="Q8" i="6"/>
  <c r="P8" i="6"/>
  <c r="O8" i="6"/>
  <c r="I13" i="6"/>
  <c r="J13" i="6" s="1"/>
  <c r="R13" i="6" s="1"/>
  <c r="H13" i="6"/>
  <c r="I12" i="6"/>
  <c r="J12" i="6" s="1"/>
  <c r="R12" i="6" s="1"/>
  <c r="H12" i="6"/>
  <c r="I11" i="6"/>
  <c r="J11" i="6" s="1"/>
  <c r="R11" i="6" s="1"/>
  <c r="H11" i="6"/>
  <c r="I10" i="6"/>
  <c r="J10" i="6" s="1"/>
  <c r="R10" i="6" s="1"/>
  <c r="H10" i="6"/>
  <c r="I9" i="6"/>
  <c r="J9" i="6" s="1"/>
  <c r="J2" i="6" s="1"/>
  <c r="H9" i="6"/>
  <c r="I8" i="6"/>
  <c r="J8" i="6" s="1"/>
  <c r="H8" i="6"/>
  <c r="G5" i="6"/>
  <c r="F5" i="6"/>
  <c r="E5" i="6"/>
  <c r="G4" i="6"/>
  <c r="F4" i="6"/>
  <c r="E4" i="6"/>
  <c r="G3" i="6"/>
  <c r="F3" i="6"/>
  <c r="E3" i="6"/>
  <c r="G2" i="6"/>
  <c r="F2" i="6"/>
  <c r="E2" i="6"/>
  <c r="Q13" i="7"/>
  <c r="P13" i="7"/>
  <c r="O13" i="7"/>
  <c r="Q12" i="7"/>
  <c r="P12" i="7"/>
  <c r="O12" i="7"/>
  <c r="Q11" i="7"/>
  <c r="P11" i="7"/>
  <c r="O11" i="7"/>
  <c r="Q10" i="7"/>
  <c r="P10" i="7"/>
  <c r="O10" i="7"/>
  <c r="Q9" i="7"/>
  <c r="P9" i="7"/>
  <c r="O9" i="7"/>
  <c r="Q8" i="7"/>
  <c r="P8" i="7"/>
  <c r="O8" i="7"/>
  <c r="I13" i="7"/>
  <c r="J13" i="7" s="1"/>
  <c r="R13" i="7" s="1"/>
  <c r="H13" i="7"/>
  <c r="I12" i="7"/>
  <c r="J12" i="7" s="1"/>
  <c r="R12" i="7" s="1"/>
  <c r="H12" i="7"/>
  <c r="I11" i="7"/>
  <c r="J11" i="7" s="1"/>
  <c r="R11" i="7" s="1"/>
  <c r="H11" i="7"/>
  <c r="I10" i="7"/>
  <c r="J10" i="7" s="1"/>
  <c r="R10" i="7" s="1"/>
  <c r="H10" i="7"/>
  <c r="I9" i="7"/>
  <c r="J9" i="7" s="1"/>
  <c r="R9" i="7" s="1"/>
  <c r="J5" i="7" s="1"/>
  <c r="H9" i="7"/>
  <c r="I8" i="7"/>
  <c r="J8" i="7" s="1"/>
  <c r="R8" i="7" s="1"/>
  <c r="J4" i="7" s="1"/>
  <c r="H8" i="7"/>
  <c r="G5" i="7"/>
  <c r="F5" i="7"/>
  <c r="E5" i="7"/>
  <c r="G4" i="7"/>
  <c r="F4" i="7"/>
  <c r="E4" i="7"/>
  <c r="G3" i="7"/>
  <c r="F3" i="7"/>
  <c r="E3" i="7"/>
  <c r="G2" i="7"/>
  <c r="F2" i="7"/>
  <c r="E2" i="7"/>
  <c r="G5" i="2"/>
  <c r="G4" i="2"/>
  <c r="G2" i="2"/>
  <c r="I20" i="3" l="1"/>
  <c r="I21" i="3" s="1"/>
  <c r="J21" i="3" s="1"/>
  <c r="N21" i="3" s="1"/>
  <c r="B21" i="3"/>
  <c r="C21" i="3" s="1"/>
  <c r="G21" i="3" s="1"/>
  <c r="C20" i="3"/>
  <c r="G20" i="3" s="1"/>
  <c r="C12" i="3"/>
  <c r="I12" i="3"/>
  <c r="H2" i="8"/>
  <c r="H3" i="8"/>
  <c r="H5" i="8"/>
  <c r="H4" i="8"/>
  <c r="R8" i="8"/>
  <c r="J4" i="8" s="1"/>
  <c r="J3" i="8"/>
  <c r="J3" i="7"/>
  <c r="J2" i="7"/>
  <c r="R9" i="8"/>
  <c r="J5" i="8" s="1"/>
  <c r="H2" i="6"/>
  <c r="H3" i="6"/>
  <c r="H5" i="6"/>
  <c r="H4" i="6"/>
  <c r="R8" i="6"/>
  <c r="J4" i="6" s="1"/>
  <c r="J3" i="6"/>
  <c r="R9" i="6"/>
  <c r="J5" i="6" s="1"/>
  <c r="H2" i="7"/>
  <c r="H3" i="7"/>
  <c r="H5" i="7"/>
  <c r="H4" i="7"/>
  <c r="Q9" i="2"/>
  <c r="Q10" i="2"/>
  <c r="Q11" i="2"/>
  <c r="Q12" i="2"/>
  <c r="Q13" i="2"/>
  <c r="Q8" i="2"/>
  <c r="I9" i="2"/>
  <c r="J9" i="2" s="1"/>
  <c r="R9" i="2" s="1"/>
  <c r="I10" i="2"/>
  <c r="J10" i="2" s="1"/>
  <c r="R10" i="2" s="1"/>
  <c r="I11" i="2"/>
  <c r="J11" i="2" s="1"/>
  <c r="R11" i="2" s="1"/>
  <c r="I12" i="2"/>
  <c r="J12" i="2" s="1"/>
  <c r="R12" i="2" s="1"/>
  <c r="I13" i="2"/>
  <c r="I8" i="2"/>
  <c r="J8" i="2" s="1"/>
  <c r="R8" i="2" s="1"/>
  <c r="P13" i="2"/>
  <c r="P9" i="2"/>
  <c r="P10" i="2"/>
  <c r="P11" i="2"/>
  <c r="P12" i="2"/>
  <c r="P8" i="2"/>
  <c r="H9" i="2"/>
  <c r="H10" i="2"/>
  <c r="H11" i="2"/>
  <c r="H12" i="2"/>
  <c r="H13" i="2"/>
  <c r="H8" i="2"/>
  <c r="G3" i="2"/>
  <c r="O9" i="2"/>
  <c r="O10" i="2"/>
  <c r="O11" i="2"/>
  <c r="O12" i="2"/>
  <c r="O13" i="2"/>
  <c r="O8" i="2"/>
  <c r="J20" i="3" l="1"/>
  <c r="N20" i="3" s="1"/>
  <c r="J12" i="3"/>
  <c r="I13" i="3"/>
  <c r="J13" i="3" s="1"/>
  <c r="J2" i="2"/>
  <c r="J3" i="2"/>
  <c r="J13" i="2"/>
  <c r="R13" i="2" s="1"/>
  <c r="J4" i="2" s="1"/>
  <c r="E2" i="2"/>
  <c r="F5" i="2"/>
  <c r="F4" i="2"/>
  <c r="F3" i="2"/>
  <c r="F2" i="2"/>
  <c r="H2" i="2"/>
  <c r="E5" i="2"/>
  <c r="E4" i="2"/>
  <c r="E3" i="2"/>
  <c r="J17" i="1"/>
  <c r="D5" i="8" s="1"/>
  <c r="I17" i="1"/>
  <c r="C5" i="8" s="1"/>
  <c r="K9" i="8" s="1"/>
  <c r="C13" i="8" s="1"/>
  <c r="J16" i="1"/>
  <c r="D4" i="8" s="1"/>
  <c r="I16" i="1"/>
  <c r="C4" i="8" s="1"/>
  <c r="K8" i="8" s="1"/>
  <c r="K13" i="8" s="1"/>
  <c r="G17" i="1"/>
  <c r="D5" i="6" s="1"/>
  <c r="F17" i="1"/>
  <c r="C5" i="6" s="1"/>
  <c r="K9" i="6" s="1"/>
  <c r="C13" i="6" s="1"/>
  <c r="G16" i="1"/>
  <c r="D4" i="6" s="1"/>
  <c r="F16" i="1"/>
  <c r="C4" i="6" s="1"/>
  <c r="K8" i="6" s="1"/>
  <c r="K13" i="6" s="1"/>
  <c r="G15" i="1"/>
  <c r="D3" i="6" s="1"/>
  <c r="F15" i="1"/>
  <c r="C3" i="6" s="1"/>
  <c r="C8" i="6" s="1"/>
  <c r="C12" i="6" s="1"/>
  <c r="J9" i="1"/>
  <c r="D5" i="7" s="1"/>
  <c r="J8" i="1"/>
  <c r="D4" i="7" s="1"/>
  <c r="J7" i="1"/>
  <c r="D3" i="7" s="1"/>
  <c r="J6" i="1"/>
  <c r="D2" i="7" s="1"/>
  <c r="J15" i="1"/>
  <c r="D3" i="8" s="1"/>
  <c r="I15" i="1"/>
  <c r="C3" i="8" s="1"/>
  <c r="C8" i="8" s="1"/>
  <c r="C12" i="8" s="1"/>
  <c r="J14" i="1"/>
  <c r="D2" i="8" s="1"/>
  <c r="I14" i="1"/>
  <c r="C2" i="8" s="1"/>
  <c r="C9" i="8" s="1"/>
  <c r="K12" i="8" s="1"/>
  <c r="G14" i="1"/>
  <c r="D2" i="6" s="1"/>
  <c r="F14" i="1"/>
  <c r="C2" i="6" s="1"/>
  <c r="C9" i="6" s="1"/>
  <c r="K12" i="6" s="1"/>
  <c r="G9" i="1"/>
  <c r="L9" i="2" s="1"/>
  <c r="D13" i="2" s="1"/>
  <c r="G8" i="1"/>
  <c r="D4" i="2" s="1"/>
  <c r="G7" i="1"/>
  <c r="D8" i="2" s="1"/>
  <c r="D12" i="2" s="1"/>
  <c r="G6" i="1"/>
  <c r="D9" i="2" s="1"/>
  <c r="L12" i="2" s="1"/>
  <c r="J5" i="2" l="1"/>
  <c r="L8" i="7"/>
  <c r="L13" i="7" s="1"/>
  <c r="I4" i="7"/>
  <c r="D9" i="6"/>
  <c r="L12" i="6" s="1"/>
  <c r="I2" i="6"/>
  <c r="D9" i="8"/>
  <c r="L12" i="8" s="1"/>
  <c r="I2" i="8"/>
  <c r="D8" i="8"/>
  <c r="D12" i="8" s="1"/>
  <c r="I3" i="8"/>
  <c r="D8" i="7"/>
  <c r="D12" i="7" s="1"/>
  <c r="I3" i="7"/>
  <c r="L9" i="7"/>
  <c r="D13" i="7" s="1"/>
  <c r="I5" i="7"/>
  <c r="D8" i="6"/>
  <c r="D12" i="6" s="1"/>
  <c r="I3" i="6"/>
  <c r="L8" i="6"/>
  <c r="L13" i="6" s="1"/>
  <c r="I4" i="6"/>
  <c r="L9" i="6"/>
  <c r="D13" i="6" s="1"/>
  <c r="I5" i="6"/>
  <c r="L8" i="8"/>
  <c r="L13" i="8" s="1"/>
  <c r="I4" i="8"/>
  <c r="L9" i="8"/>
  <c r="D13" i="8" s="1"/>
  <c r="I5" i="8"/>
  <c r="D3" i="2"/>
  <c r="I3" i="2" s="1"/>
  <c r="D9" i="7"/>
  <c r="L12" i="7" s="1"/>
  <c r="I2" i="7"/>
  <c r="D5" i="2"/>
  <c r="I5" i="2" s="1"/>
  <c r="H4" i="2"/>
  <c r="H5" i="2"/>
  <c r="I4" i="2"/>
  <c r="L8" i="2"/>
  <c r="D11" i="2" s="1"/>
  <c r="D2" i="2"/>
  <c r="I2" i="2" s="1"/>
  <c r="C10" i="8"/>
  <c r="K10" i="8"/>
  <c r="C11" i="8"/>
  <c r="K11" i="8"/>
  <c r="D10" i="8"/>
  <c r="L10" i="8"/>
  <c r="D11" i="8"/>
  <c r="L11" i="8"/>
  <c r="D10" i="7"/>
  <c r="L10" i="7"/>
  <c r="D11" i="7"/>
  <c r="L11" i="7"/>
  <c r="C10" i="6"/>
  <c r="K10" i="6"/>
  <c r="C11" i="6"/>
  <c r="K11" i="6"/>
  <c r="D10" i="6"/>
  <c r="L10" i="6"/>
  <c r="D11" i="6"/>
  <c r="L11" i="6"/>
  <c r="H3" i="2"/>
  <c r="L13" i="2"/>
  <c r="D10" i="2"/>
  <c r="L11" i="2"/>
  <c r="L10" i="2"/>
  <c r="F6" i="1" l="1"/>
  <c r="C2" i="2" s="1"/>
  <c r="F7" i="1"/>
  <c r="I9" i="1"/>
  <c r="I8" i="1"/>
  <c r="I7" i="1"/>
  <c r="I6" i="1"/>
  <c r="F9" i="1"/>
  <c r="F8" i="1"/>
  <c r="C5" i="2" l="1"/>
  <c r="C3" i="7"/>
  <c r="C8" i="7" s="1"/>
  <c r="C5" i="7"/>
  <c r="K9" i="7" s="1"/>
  <c r="C4" i="2"/>
  <c r="C2" i="7"/>
  <c r="C9" i="7" s="1"/>
  <c r="C4" i="7"/>
  <c r="K8" i="7" s="1"/>
  <c r="C3" i="2"/>
  <c r="B8" i="3"/>
  <c r="C9" i="2"/>
  <c r="K8" i="2"/>
  <c r="C8" i="2"/>
  <c r="K9" i="2"/>
  <c r="K13" i="7" l="1"/>
  <c r="C11" i="7"/>
  <c r="K12" i="7"/>
  <c r="K11" i="7"/>
  <c r="C13" i="7"/>
  <c r="K10" i="7"/>
  <c r="C12" i="7"/>
  <c r="C10" i="7"/>
  <c r="K11" i="2"/>
  <c r="K12" i="2"/>
  <c r="C12" i="2"/>
  <c r="C10" i="2"/>
  <c r="C13" i="2"/>
  <c r="K10" i="2"/>
  <c r="K13" i="2"/>
  <c r="C11" i="2"/>
</calcChain>
</file>

<file path=xl/sharedStrings.xml><?xml version="1.0" encoding="utf-8"?>
<sst xmlns="http://schemas.openxmlformats.org/spreadsheetml/2006/main" count="187" uniqueCount="52">
  <si>
    <t>NOM Prénom</t>
  </si>
  <si>
    <t>Rang</t>
  </si>
  <si>
    <t>Poule 1</t>
  </si>
  <si>
    <t>Joueur 1</t>
  </si>
  <si>
    <t>Points</t>
  </si>
  <si>
    <t>Série</t>
  </si>
  <si>
    <t>Joueur 2</t>
  </si>
  <si>
    <t>Poule 2</t>
  </si>
  <si>
    <t>Tour 1</t>
  </si>
  <si>
    <t>Tour 2</t>
  </si>
  <si>
    <t>Tour 3</t>
  </si>
  <si>
    <t>DRILLAUD Serge</t>
  </si>
  <si>
    <t>GOUPILLEAU Alain</t>
  </si>
  <si>
    <t>BORRAT Éric</t>
  </si>
  <si>
    <t>MOUTAWAKKIL Mostafa</t>
  </si>
  <si>
    <t>LAFERRERE Serge</t>
  </si>
  <si>
    <t>SESIANO Michel</t>
  </si>
  <si>
    <t>DECOSSE Christian</t>
  </si>
  <si>
    <t>PM</t>
  </si>
  <si>
    <t>Rep.</t>
  </si>
  <si>
    <t>Moy.</t>
  </si>
  <si>
    <t>Demi-finales</t>
  </si>
  <si>
    <t>Les poules sont constituées par la méthode du serpentin : 1-4-5-8 et 2-3-6-7</t>
  </si>
  <si>
    <t>handicap</t>
  </si>
  <si>
    <t>BODIN Jacques</t>
  </si>
  <si>
    <t>CASTELAIN Jean-Jacques</t>
  </si>
  <si>
    <t>CORGNAC Christian</t>
  </si>
  <si>
    <t>DEMIAUTTE Didier</t>
  </si>
  <si>
    <t>DONVAL Alain</t>
  </si>
  <si>
    <t>HELARD Yannick</t>
  </si>
  <si>
    <t>RIEUPET Clément</t>
  </si>
  <si>
    <t>Hand</t>
  </si>
  <si>
    <t>Hand.</t>
  </si>
  <si>
    <t>%</t>
  </si>
  <si>
    <t>Poule 3</t>
  </si>
  <si>
    <t>Poule 4</t>
  </si>
  <si>
    <t>Tour 4</t>
  </si>
  <si>
    <t>Tour 5</t>
  </si>
  <si>
    <t>Tour 6</t>
  </si>
  <si>
    <t>Total</t>
  </si>
  <si>
    <t>Premiers</t>
  </si>
  <si>
    <t>Deuxièmes</t>
  </si>
  <si>
    <t>Finales</t>
  </si>
  <si>
    <t>places 1-2</t>
  </si>
  <si>
    <t>places 3-4</t>
  </si>
  <si>
    <t>places 5-6</t>
  </si>
  <si>
    <t>places 7-8</t>
  </si>
  <si>
    <t>Classement 1</t>
  </si>
  <si>
    <t>Classement 2</t>
  </si>
  <si>
    <t>Coupe ODOT 2023 - limitation à 25 reprises</t>
  </si>
  <si>
    <t>MOREZZI Claude</t>
  </si>
  <si>
    <t>SCHUNCK François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</si>
</sst>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Protection="1"/>
    <xf numFmtId="0" fontId="0" fillId="0" borderId="0" xfId="0" applyProtection="1"/>
    <xf numFmtId="0" fontId="0" fillId="0" borderId="0" xfId="0" applyAlignment="1">
      <alignment horizontal="centerContinuous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</xf>
    <xf numFmtId="0" fontId="0" fillId="0" borderId="0" xfId="0" applyFill="1" applyBorder="1" applyProtection="1"/>
    <xf numFmtId="0" fontId="0" fillId="4" borderId="2" xfId="0" applyFill="1" applyBorder="1" applyProtection="1"/>
    <xf numFmtId="0" fontId="2" fillId="2" borderId="7" xfId="0" applyFont="1" applyFill="1" applyBorder="1" applyAlignment="1" applyProtection="1">
      <alignment horizontal="center"/>
    </xf>
    <xf numFmtId="1" fontId="2" fillId="2" borderId="12" xfId="0" applyNumberFormat="1" applyFont="1" applyFill="1" applyBorder="1" applyAlignment="1" applyProtection="1">
      <alignment horizontal="center"/>
    </xf>
    <xf numFmtId="1" fontId="2" fillId="2" borderId="13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4" borderId="8" xfId="0" applyFill="1" applyBorder="1" applyProtection="1"/>
    <xf numFmtId="1" fontId="0" fillId="4" borderId="9" xfId="0" applyNumberFormat="1" applyFill="1" applyBorder="1" applyAlignment="1" applyProtection="1">
      <alignment horizontal="center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8" xfId="0" applyFill="1" applyBorder="1"/>
    <xf numFmtId="1" fontId="0" fillId="4" borderId="9" xfId="0" applyNumberFormat="1" applyFill="1" applyBorder="1" applyAlignment="1">
      <alignment horizontal="center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>
      <alignment horizontal="center"/>
    </xf>
    <xf numFmtId="1" fontId="0" fillId="4" borderId="1" xfId="0" applyNumberFormat="1" applyFill="1" applyBorder="1" applyAlignment="1" applyProtection="1">
      <alignment horizontal="center"/>
    </xf>
    <xf numFmtId="2" fontId="0" fillId="4" borderId="1" xfId="0" applyNumberFormat="1" applyFill="1" applyBorder="1" applyAlignment="1">
      <alignment horizontal="center"/>
    </xf>
    <xf numFmtId="1" fontId="0" fillId="4" borderId="2" xfId="0" applyNumberFormat="1" applyFill="1" applyBorder="1"/>
    <xf numFmtId="1" fontId="0" fillId="4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 applyProtection="1">
      <alignment horizontal="center"/>
    </xf>
    <xf numFmtId="0" fontId="0" fillId="4" borderId="2" xfId="0" applyFill="1" applyBorder="1"/>
    <xf numFmtId="0" fontId="0" fillId="4" borderId="3" xfId="0" applyFill="1" applyBorder="1" applyProtection="1"/>
    <xf numFmtId="1" fontId="0" fillId="4" borderId="6" xfId="0" applyNumberFormat="1" applyFill="1" applyBorder="1" applyAlignment="1" applyProtection="1">
      <alignment horizontal="center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3" xfId="0" applyFill="1" applyBorder="1"/>
    <xf numFmtId="1" fontId="0" fillId="4" borderId="6" xfId="0" applyNumberFormat="1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</xf>
    <xf numFmtId="2" fontId="0" fillId="4" borderId="16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" fontId="0" fillId="4" borderId="16" xfId="0" applyNumberFormat="1" applyFill="1" applyBorder="1" applyAlignment="1" applyProtection="1">
      <alignment horizontal="center"/>
    </xf>
    <xf numFmtId="0" fontId="0" fillId="4" borderId="17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6" fontId="0" fillId="0" borderId="0" xfId="0" applyNumberFormat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opLeftCell="A4" workbookViewId="0">
      <selection activeCell="C6" sqref="C6:D21"/>
    </sheetView>
  </sheetViews>
  <sheetFormatPr baseColWidth="10" defaultRowHeight="14.5" x14ac:dyDescent="0.35"/>
  <cols>
    <col min="3" max="3" width="22.7265625" customWidth="1"/>
    <col min="4" max="4" width="10.90625" style="21"/>
    <col min="6" max="6" width="22.7265625" customWidth="1"/>
    <col min="7" max="7" width="6.81640625" style="4" customWidth="1"/>
    <col min="9" max="9" width="22" customWidth="1"/>
    <col min="10" max="10" width="6.54296875" style="4" customWidth="1"/>
  </cols>
  <sheetData>
    <row r="2" spans="2:10" ht="26" x14ac:dyDescent="0.6">
      <c r="B2" s="76" t="s">
        <v>49</v>
      </c>
    </row>
    <row r="5" spans="2:10" x14ac:dyDescent="0.35">
      <c r="B5" s="1" t="s">
        <v>1</v>
      </c>
      <c r="C5" s="2" t="s">
        <v>0</v>
      </c>
      <c r="D5" s="22" t="s">
        <v>23</v>
      </c>
      <c r="F5" s="3" t="s">
        <v>2</v>
      </c>
      <c r="I5" s="3" t="s">
        <v>7</v>
      </c>
    </row>
    <row r="6" spans="2:10" x14ac:dyDescent="0.35">
      <c r="B6" s="18">
        <v>1</v>
      </c>
      <c r="C6" s="19" t="s">
        <v>24</v>
      </c>
      <c r="D6" s="23">
        <v>27</v>
      </c>
      <c r="F6" t="str">
        <f>C6</f>
        <v>BODIN Jacques</v>
      </c>
      <c r="G6" s="21">
        <f>D6</f>
        <v>27</v>
      </c>
      <c r="I6" t="str">
        <f>C7</f>
        <v>BORRAT Éric</v>
      </c>
      <c r="J6" s="21">
        <f>D7</f>
        <v>14</v>
      </c>
    </row>
    <row r="7" spans="2:10" x14ac:dyDescent="0.35">
      <c r="B7" s="18">
        <v>2</v>
      </c>
      <c r="C7" s="19" t="s">
        <v>13</v>
      </c>
      <c r="D7" s="23">
        <v>14</v>
      </c>
      <c r="F7" t="str">
        <f>C9</f>
        <v>CORGNAC Christian</v>
      </c>
      <c r="G7" s="21">
        <f>D9</f>
        <v>71</v>
      </c>
      <c r="I7" t="str">
        <f>C8</f>
        <v>CASTELAIN Jean-Jacques</v>
      </c>
      <c r="J7" s="21">
        <f>D8</f>
        <v>53</v>
      </c>
    </row>
    <row r="8" spans="2:10" x14ac:dyDescent="0.35">
      <c r="B8" s="18">
        <v>3</v>
      </c>
      <c r="C8" s="19" t="s">
        <v>25</v>
      </c>
      <c r="D8" s="23">
        <v>53</v>
      </c>
      <c r="F8" t="str">
        <f>C10</f>
        <v>DECOSSE Christian</v>
      </c>
      <c r="G8" s="21">
        <f>D10</f>
        <v>33</v>
      </c>
      <c r="I8" t="str">
        <f>C11</f>
        <v>DEMIAUTTE Didier</v>
      </c>
      <c r="J8" s="21">
        <f>D11</f>
        <v>37</v>
      </c>
    </row>
    <row r="9" spans="2:10" x14ac:dyDescent="0.35">
      <c r="B9" s="18">
        <v>4</v>
      </c>
      <c r="C9" s="19" t="s">
        <v>26</v>
      </c>
      <c r="D9" s="23">
        <v>71</v>
      </c>
      <c r="F9" t="str">
        <f>C13</f>
        <v>DRILLAUD Serge</v>
      </c>
      <c r="G9" s="21">
        <f>D13</f>
        <v>29</v>
      </c>
      <c r="I9" t="str">
        <f>C12</f>
        <v>DONVAL Alain</v>
      </c>
      <c r="J9" s="21">
        <f>D12</f>
        <v>42</v>
      </c>
    </row>
    <row r="10" spans="2:10" x14ac:dyDescent="0.35">
      <c r="B10" s="18">
        <v>5</v>
      </c>
      <c r="C10" s="19" t="s">
        <v>17</v>
      </c>
      <c r="D10" s="23">
        <v>33</v>
      </c>
    </row>
    <row r="11" spans="2:10" x14ac:dyDescent="0.35">
      <c r="B11" s="18">
        <v>6</v>
      </c>
      <c r="C11" s="19" t="s">
        <v>27</v>
      </c>
      <c r="D11" s="23">
        <v>37</v>
      </c>
    </row>
    <row r="12" spans="2:10" x14ac:dyDescent="0.35">
      <c r="B12" s="18">
        <v>7</v>
      </c>
      <c r="C12" s="19" t="s">
        <v>28</v>
      </c>
      <c r="D12" s="23">
        <v>42</v>
      </c>
    </row>
    <row r="13" spans="2:10" x14ac:dyDescent="0.35">
      <c r="B13" s="18">
        <v>8</v>
      </c>
      <c r="C13" s="19" t="s">
        <v>11</v>
      </c>
      <c r="D13" s="23">
        <v>29</v>
      </c>
      <c r="F13" s="3" t="s">
        <v>34</v>
      </c>
      <c r="I13" s="3" t="s">
        <v>35</v>
      </c>
    </row>
    <row r="14" spans="2:10" x14ac:dyDescent="0.35">
      <c r="B14" s="18">
        <v>9</v>
      </c>
      <c r="C14" s="19" t="s">
        <v>12</v>
      </c>
      <c r="D14" s="23">
        <v>26</v>
      </c>
      <c r="F14" t="str">
        <f>C14</f>
        <v>GOUPILLEAU Alain</v>
      </c>
      <c r="G14" s="21">
        <f>D14</f>
        <v>26</v>
      </c>
      <c r="I14" t="str">
        <f>C15</f>
        <v>HELARD Yannick</v>
      </c>
      <c r="J14" s="21">
        <f>D15</f>
        <v>104</v>
      </c>
    </row>
    <row r="15" spans="2:10" x14ac:dyDescent="0.35">
      <c r="B15" s="18">
        <v>10</v>
      </c>
      <c r="C15" s="19" t="s">
        <v>29</v>
      </c>
      <c r="D15" s="23">
        <v>104</v>
      </c>
      <c r="F15" t="str">
        <f>C17</f>
        <v>MOREZZI Claude</v>
      </c>
      <c r="G15" s="21">
        <f>D17</f>
        <v>28</v>
      </c>
      <c r="I15" t="str">
        <f>C16</f>
        <v>LAFERRERE Serge</v>
      </c>
      <c r="J15" s="21">
        <f>D16</f>
        <v>22</v>
      </c>
    </row>
    <row r="16" spans="2:10" x14ac:dyDescent="0.35">
      <c r="B16" s="18">
        <v>11</v>
      </c>
      <c r="C16" s="19" t="s">
        <v>15</v>
      </c>
      <c r="D16" s="23">
        <v>22</v>
      </c>
      <c r="F16" t="str">
        <f>C18</f>
        <v>MOUTAWAKKIL Mostafa</v>
      </c>
      <c r="G16" s="21">
        <f>D18</f>
        <v>25</v>
      </c>
      <c r="I16" t="str">
        <f>C19</f>
        <v>RIEUPET Clément</v>
      </c>
      <c r="J16" s="21">
        <f>D19</f>
        <v>67</v>
      </c>
    </row>
    <row r="17" spans="2:10" x14ac:dyDescent="0.35">
      <c r="B17" s="18">
        <v>12</v>
      </c>
      <c r="C17" s="19" t="s">
        <v>50</v>
      </c>
      <c r="D17" s="23">
        <v>28</v>
      </c>
      <c r="F17" s="24" t="str">
        <f>C21</f>
        <v>SESIANO Michel</v>
      </c>
      <c r="G17" s="21">
        <f>D21</f>
        <v>22</v>
      </c>
      <c r="I17" t="str">
        <f>C20</f>
        <v>SCHUNCK François</v>
      </c>
      <c r="J17" s="21">
        <f>D20</f>
        <v>86</v>
      </c>
    </row>
    <row r="18" spans="2:10" x14ac:dyDescent="0.35">
      <c r="B18" s="18">
        <v>13</v>
      </c>
      <c r="C18" s="19" t="s">
        <v>14</v>
      </c>
      <c r="D18" s="23">
        <v>25</v>
      </c>
    </row>
    <row r="19" spans="2:10" x14ac:dyDescent="0.35">
      <c r="B19" s="18">
        <v>14</v>
      </c>
      <c r="C19" s="19" t="s">
        <v>30</v>
      </c>
      <c r="D19" s="23">
        <v>67</v>
      </c>
    </row>
    <row r="20" spans="2:10" x14ac:dyDescent="0.35">
      <c r="B20" s="18">
        <v>15</v>
      </c>
      <c r="C20" s="19" t="s">
        <v>51</v>
      </c>
      <c r="D20" s="23">
        <v>86</v>
      </c>
    </row>
    <row r="21" spans="2:10" x14ac:dyDescent="0.35">
      <c r="B21" s="18">
        <v>16</v>
      </c>
      <c r="C21" s="19" t="s">
        <v>16</v>
      </c>
      <c r="D21" s="23">
        <v>22</v>
      </c>
    </row>
    <row r="23" spans="2:10" x14ac:dyDescent="0.35">
      <c r="B23" t="s">
        <v>22</v>
      </c>
    </row>
  </sheetData>
  <sortState ref="C6:D21">
    <sortCondition ref="C6:C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8"/>
  <sheetViews>
    <sheetView workbookViewId="0">
      <selection activeCell="K3" sqref="K3"/>
    </sheetView>
  </sheetViews>
  <sheetFormatPr baseColWidth="10" defaultRowHeight="14.5" x14ac:dyDescent="0.35"/>
  <cols>
    <col min="1" max="1" width="2" customWidth="1"/>
    <col min="2" max="2" width="7.453125" customWidth="1"/>
    <col min="3" max="3" width="22.7265625" customWidth="1"/>
    <col min="4" max="7" width="5.453125" style="21" customWidth="1"/>
    <col min="8" max="9" width="5.453125" style="7" customWidth="1"/>
    <col min="10" max="10" width="5.453125" style="4" customWidth="1"/>
    <col min="11" max="11" width="22.7265625" customWidth="1"/>
    <col min="12" max="18" width="5.453125" style="4" customWidth="1"/>
  </cols>
  <sheetData>
    <row r="2" spans="2:18" x14ac:dyDescent="0.35">
      <c r="B2" s="8" t="s">
        <v>2</v>
      </c>
      <c r="C2" t="str">
        <f>Arrivée!F6</f>
        <v>BODIN Jacques</v>
      </c>
      <c r="D2" s="21">
        <f>Arrivée!G6</f>
        <v>27</v>
      </c>
      <c r="E2" s="21">
        <f>E9+M11+M12</f>
        <v>44</v>
      </c>
      <c r="F2" s="21">
        <f>IF(F9="","",MAX(F9,N11,N12))</f>
        <v>7</v>
      </c>
      <c r="G2" s="21">
        <f>G9+G11+G12</f>
        <v>63</v>
      </c>
      <c r="H2" s="7">
        <f>IF(G9="","",E2/G2)</f>
        <v>0.69841269841269837</v>
      </c>
      <c r="I2" s="7">
        <f>IF(E2="","",E2/3/D2)</f>
        <v>0.54320987654320985</v>
      </c>
      <c r="J2" s="4">
        <f>IF(J9="","",(J9+R11+R12))</f>
        <v>0</v>
      </c>
      <c r="K2" s="5" t="s">
        <v>26</v>
      </c>
      <c r="L2" s="6">
        <v>71</v>
      </c>
    </row>
    <row r="3" spans="2:18" x14ac:dyDescent="0.35">
      <c r="C3" t="str">
        <f>Arrivée!F7</f>
        <v>CORGNAC Christian</v>
      </c>
      <c r="D3" s="21">
        <f>Arrivée!G7</f>
        <v>71</v>
      </c>
      <c r="E3" s="21">
        <f>E8+E10+E12</f>
        <v>210</v>
      </c>
      <c r="F3" s="21">
        <f>IF(F8="","",MAX(F8,F10,F12))</f>
        <v>28</v>
      </c>
      <c r="G3" s="21">
        <f>G8+G10+G12</f>
        <v>47</v>
      </c>
      <c r="H3" s="7">
        <f>IF(G8="","",E3/G3)</f>
        <v>4.4680851063829783</v>
      </c>
      <c r="I3" s="7">
        <f>IF(E3="","",E3/3/D3)</f>
        <v>0.9859154929577465</v>
      </c>
      <c r="J3" s="4">
        <f>IF(J8="","",(J8+J10+J12))</f>
        <v>6</v>
      </c>
      <c r="K3" s="5" t="s">
        <v>11</v>
      </c>
      <c r="L3" s="6">
        <v>29</v>
      </c>
    </row>
    <row r="4" spans="2:18" x14ac:dyDescent="0.35">
      <c r="C4" t="str">
        <f>Arrivée!F8</f>
        <v>DECOSSE Christian</v>
      </c>
      <c r="D4" s="21">
        <f>Arrivée!G8</f>
        <v>33</v>
      </c>
      <c r="E4" s="21">
        <f>M8+E11+M13</f>
        <v>56</v>
      </c>
      <c r="F4" s="21">
        <f>IF(N8="","",MAX(N8,F11,N13))</f>
        <v>6</v>
      </c>
      <c r="G4" s="21">
        <f>G8+G11+G13</f>
        <v>59</v>
      </c>
      <c r="H4" s="7">
        <f>IF(O8="","",E4/G4)</f>
        <v>0.94915254237288138</v>
      </c>
      <c r="I4" s="7">
        <f>IF(E4="","",E4/3/D4)</f>
        <v>0.56565656565656575</v>
      </c>
      <c r="J4" s="4">
        <f>IF(R8="","",(R8+J11+R13))</f>
        <v>2</v>
      </c>
    </row>
    <row r="5" spans="2:18" x14ac:dyDescent="0.35">
      <c r="C5" t="str">
        <f>Arrivée!F9</f>
        <v>DRILLAUD Serge</v>
      </c>
      <c r="D5" s="21">
        <f>Arrivée!G9</f>
        <v>29</v>
      </c>
      <c r="E5" s="21">
        <f>M9+M10+E13</f>
        <v>79</v>
      </c>
      <c r="F5" s="21">
        <f>IF(N9="","",MAX(N9,N10,F13))</f>
        <v>9</v>
      </c>
      <c r="G5" s="21">
        <f>G9+G10+G13</f>
        <v>75</v>
      </c>
      <c r="H5" s="7">
        <f>IF(O9="","",E5/G5)</f>
        <v>1.0533333333333332</v>
      </c>
      <c r="I5" s="7">
        <f>IF(E5="","",E5/3/D5)</f>
        <v>0.90804597701149425</v>
      </c>
      <c r="J5" s="4">
        <f>IF(R9="","",(R9+R10+J13))</f>
        <v>4</v>
      </c>
      <c r="K5" s="10"/>
    </row>
    <row r="6" spans="2:18" ht="15" thickBot="1" x14ac:dyDescent="0.4">
      <c r="C6" s="9"/>
      <c r="D6" s="28"/>
    </row>
    <row r="7" spans="2:18" ht="15" thickBot="1" x14ac:dyDescent="0.4">
      <c r="B7" s="9"/>
      <c r="C7" s="31" t="s">
        <v>3</v>
      </c>
      <c r="D7" s="32" t="s">
        <v>32</v>
      </c>
      <c r="E7" s="33" t="s">
        <v>4</v>
      </c>
      <c r="F7" s="33" t="s">
        <v>5</v>
      </c>
      <c r="G7" s="33" t="s">
        <v>19</v>
      </c>
      <c r="H7" s="34" t="s">
        <v>20</v>
      </c>
      <c r="I7" s="35" t="s">
        <v>33</v>
      </c>
      <c r="J7" s="36" t="s">
        <v>18</v>
      </c>
      <c r="K7" s="37" t="s">
        <v>6</v>
      </c>
      <c r="L7" s="38" t="s">
        <v>31</v>
      </c>
      <c r="M7" s="39" t="s">
        <v>4</v>
      </c>
      <c r="N7" s="39" t="s">
        <v>5</v>
      </c>
      <c r="O7" s="39" t="s">
        <v>19</v>
      </c>
      <c r="P7" s="40" t="s">
        <v>20</v>
      </c>
      <c r="Q7" s="41" t="s">
        <v>33</v>
      </c>
      <c r="R7" s="42" t="s">
        <v>18</v>
      </c>
    </row>
    <row r="8" spans="2:18" x14ac:dyDescent="0.35">
      <c r="B8" s="9" t="s">
        <v>8</v>
      </c>
      <c r="C8" s="43" t="str">
        <f>Arrivée!F7</f>
        <v>CORGNAC Christian</v>
      </c>
      <c r="D8" s="44">
        <f>Arrivée!G7</f>
        <v>71</v>
      </c>
      <c r="E8" s="45">
        <v>71</v>
      </c>
      <c r="F8" s="45">
        <v>28</v>
      </c>
      <c r="G8" s="45">
        <v>9</v>
      </c>
      <c r="H8" s="46">
        <f>IF(G8="","",E8/G8)</f>
        <v>7.8888888888888893</v>
      </c>
      <c r="I8" s="46">
        <f>IF(E8="","",E8/D8)</f>
        <v>1</v>
      </c>
      <c r="J8" s="47">
        <f>IF(I8="","",IF(I8&gt;Q8,2,IF(I8=Q8,1,0)))</f>
        <v>2</v>
      </c>
      <c r="K8" s="48" t="str">
        <f>Arrivée!F8</f>
        <v>DECOSSE Christian</v>
      </c>
      <c r="L8" s="49">
        <f>Arrivée!G8</f>
        <v>33</v>
      </c>
      <c r="M8" s="50">
        <v>4</v>
      </c>
      <c r="N8" s="50">
        <v>2</v>
      </c>
      <c r="O8" s="64">
        <f>IF(G8="","",G8)</f>
        <v>9</v>
      </c>
      <c r="P8" s="46">
        <f>IF(G8="","",M8/G8)</f>
        <v>0.44444444444444442</v>
      </c>
      <c r="Q8" s="46">
        <f>IF(M8="","",M8/L8)</f>
        <v>0.12121212121212122</v>
      </c>
      <c r="R8" s="51">
        <f>IF(J8="","",IF(J8=2,0,IF(J8=1,1,2)))</f>
        <v>0</v>
      </c>
    </row>
    <row r="9" spans="2:18" x14ac:dyDescent="0.35">
      <c r="B9" s="9" t="s">
        <v>9</v>
      </c>
      <c r="C9" s="30" t="str">
        <f>Arrivée!F6</f>
        <v>BODIN Jacques</v>
      </c>
      <c r="D9" s="52">
        <f>Arrivée!G6</f>
        <v>27</v>
      </c>
      <c r="E9" s="23">
        <v>16</v>
      </c>
      <c r="F9" s="23">
        <v>5</v>
      </c>
      <c r="G9" s="23">
        <v>25</v>
      </c>
      <c r="H9" s="46">
        <f t="shared" ref="H9:H13" si="0">IF(G9="","",E9/G9)</f>
        <v>0.64</v>
      </c>
      <c r="I9" s="46">
        <f t="shared" ref="I9:I13" si="1">IF(E9="","",E9/D9)</f>
        <v>0.59259259259259256</v>
      </c>
      <c r="J9" s="47">
        <f t="shared" ref="J9:J13" si="2">IF(I9="","",IF(I9&gt;Q9,2,IF(I9=Q9,1,0)))</f>
        <v>0</v>
      </c>
      <c r="K9" s="57" t="str">
        <f>Arrivée!F9</f>
        <v>DRILLAUD Serge</v>
      </c>
      <c r="L9" s="55">
        <f>Arrivée!G9</f>
        <v>29</v>
      </c>
      <c r="M9" s="20">
        <v>29</v>
      </c>
      <c r="N9" s="20">
        <v>7</v>
      </c>
      <c r="O9" s="64">
        <f t="shared" ref="O9:O13" si="3">IF(G9="","",G9)</f>
        <v>25</v>
      </c>
      <c r="P9" s="46">
        <f t="shared" ref="P9:P12" si="4">IF(G9="","",M9/G9)</f>
        <v>1.1599999999999999</v>
      </c>
      <c r="Q9" s="46">
        <f t="shared" ref="Q9:Q13" si="5">IF(M9="","",M9/L9)</f>
        <v>1</v>
      </c>
      <c r="R9" s="51">
        <f t="shared" ref="R9:R13" si="6">IF(J9="","",IF(J9=2,0,IF(J9=1,1,2)))</f>
        <v>2</v>
      </c>
    </row>
    <row r="10" spans="2:18" x14ac:dyDescent="0.35">
      <c r="B10" s="9" t="s">
        <v>10</v>
      </c>
      <c r="C10" s="30" t="str">
        <f>C8</f>
        <v>CORGNAC Christian</v>
      </c>
      <c r="D10" s="56">
        <f>D8</f>
        <v>71</v>
      </c>
      <c r="E10" s="23">
        <v>68</v>
      </c>
      <c r="F10" s="23">
        <v>17</v>
      </c>
      <c r="G10" s="23">
        <v>25</v>
      </c>
      <c r="H10" s="46">
        <f t="shared" si="0"/>
        <v>2.72</v>
      </c>
      <c r="I10" s="46">
        <f t="shared" si="1"/>
        <v>0.95774647887323938</v>
      </c>
      <c r="J10" s="47">
        <f t="shared" si="2"/>
        <v>2</v>
      </c>
      <c r="K10" s="57" t="str">
        <f>K9</f>
        <v>DRILLAUD Serge</v>
      </c>
      <c r="L10" s="55">
        <f>L9</f>
        <v>29</v>
      </c>
      <c r="M10" s="20">
        <v>23</v>
      </c>
      <c r="N10" s="20">
        <v>9</v>
      </c>
      <c r="O10" s="64">
        <f t="shared" si="3"/>
        <v>25</v>
      </c>
      <c r="P10" s="46">
        <f t="shared" si="4"/>
        <v>0.92</v>
      </c>
      <c r="Q10" s="46">
        <f t="shared" si="5"/>
        <v>0.7931034482758621</v>
      </c>
      <c r="R10" s="51">
        <f t="shared" si="6"/>
        <v>0</v>
      </c>
    </row>
    <row r="11" spans="2:18" x14ac:dyDescent="0.35">
      <c r="B11" s="29" t="s">
        <v>36</v>
      </c>
      <c r="C11" s="30" t="str">
        <f>K8</f>
        <v>DECOSSE Christian</v>
      </c>
      <c r="D11" s="56">
        <f>L8</f>
        <v>33</v>
      </c>
      <c r="E11" s="23">
        <v>25</v>
      </c>
      <c r="F11" s="23">
        <v>6</v>
      </c>
      <c r="G11" s="23">
        <v>25</v>
      </c>
      <c r="H11" s="46">
        <f t="shared" si="0"/>
        <v>1</v>
      </c>
      <c r="I11" s="46">
        <f t="shared" si="1"/>
        <v>0.75757575757575757</v>
      </c>
      <c r="J11" s="47">
        <f t="shared" si="2"/>
        <v>2</v>
      </c>
      <c r="K11" s="57" t="str">
        <f>C9</f>
        <v>BODIN Jacques</v>
      </c>
      <c r="L11" s="55">
        <f>D9</f>
        <v>27</v>
      </c>
      <c r="M11" s="20">
        <v>18</v>
      </c>
      <c r="N11" s="20">
        <v>3</v>
      </c>
      <c r="O11" s="64">
        <f t="shared" si="3"/>
        <v>25</v>
      </c>
      <c r="P11" s="46">
        <f t="shared" si="4"/>
        <v>0.72</v>
      </c>
      <c r="Q11" s="46">
        <f t="shared" si="5"/>
        <v>0.66666666666666663</v>
      </c>
      <c r="R11" s="51">
        <f t="shared" si="6"/>
        <v>0</v>
      </c>
    </row>
    <row r="12" spans="2:18" x14ac:dyDescent="0.35">
      <c r="B12" s="29" t="s">
        <v>37</v>
      </c>
      <c r="C12" s="30" t="str">
        <f>C8</f>
        <v>CORGNAC Christian</v>
      </c>
      <c r="D12" s="56">
        <f>D8</f>
        <v>71</v>
      </c>
      <c r="E12" s="23">
        <v>71</v>
      </c>
      <c r="F12" s="23">
        <v>24</v>
      </c>
      <c r="G12" s="23">
        <v>13</v>
      </c>
      <c r="H12" s="46">
        <f t="shared" si="0"/>
        <v>5.4615384615384617</v>
      </c>
      <c r="I12" s="46">
        <f t="shared" si="1"/>
        <v>1</v>
      </c>
      <c r="J12" s="47">
        <f t="shared" si="2"/>
        <v>2</v>
      </c>
      <c r="K12" s="57" t="str">
        <f>C9</f>
        <v>BODIN Jacques</v>
      </c>
      <c r="L12" s="55">
        <f>D9</f>
        <v>27</v>
      </c>
      <c r="M12" s="20">
        <v>10</v>
      </c>
      <c r="N12" s="20">
        <v>7</v>
      </c>
      <c r="O12" s="64">
        <f t="shared" si="3"/>
        <v>13</v>
      </c>
      <c r="P12" s="46">
        <f t="shared" si="4"/>
        <v>0.76923076923076927</v>
      </c>
      <c r="Q12" s="46">
        <f t="shared" si="5"/>
        <v>0.37037037037037035</v>
      </c>
      <c r="R12" s="51">
        <f t="shared" si="6"/>
        <v>0</v>
      </c>
    </row>
    <row r="13" spans="2:18" ht="15" thickBot="1" x14ac:dyDescent="0.4">
      <c r="B13" s="29" t="s">
        <v>38</v>
      </c>
      <c r="C13" s="58" t="str">
        <f>K9</f>
        <v>DRILLAUD Serge</v>
      </c>
      <c r="D13" s="59">
        <f>L9</f>
        <v>29</v>
      </c>
      <c r="E13" s="60">
        <v>27</v>
      </c>
      <c r="F13" s="60">
        <v>9</v>
      </c>
      <c r="G13" s="60">
        <v>25</v>
      </c>
      <c r="H13" s="65">
        <f t="shared" si="0"/>
        <v>1.08</v>
      </c>
      <c r="I13" s="65">
        <f t="shared" si="1"/>
        <v>0.93103448275862066</v>
      </c>
      <c r="J13" s="66">
        <f t="shared" si="2"/>
        <v>2</v>
      </c>
      <c r="K13" s="61" t="str">
        <f>K8</f>
        <v>DECOSSE Christian</v>
      </c>
      <c r="L13" s="62">
        <f>L8</f>
        <v>33</v>
      </c>
      <c r="M13" s="63">
        <v>27</v>
      </c>
      <c r="N13" s="63">
        <v>6</v>
      </c>
      <c r="O13" s="67">
        <f t="shared" si="3"/>
        <v>25</v>
      </c>
      <c r="P13" s="65">
        <f>IF(G13="","",M13/G13)</f>
        <v>1.08</v>
      </c>
      <c r="Q13" s="65">
        <f t="shared" si="5"/>
        <v>0.81818181818181823</v>
      </c>
      <c r="R13" s="68">
        <f t="shared" si="6"/>
        <v>0</v>
      </c>
    </row>
    <row r="14" spans="2:18" x14ac:dyDescent="0.35">
      <c r="B14" s="9"/>
      <c r="C14" s="9"/>
      <c r="D14" s="28"/>
      <c r="P14" s="25"/>
      <c r="Q14" s="25"/>
    </row>
    <row r="15" spans="2:18" x14ac:dyDescent="0.35">
      <c r="K15" s="5"/>
      <c r="L15" s="6"/>
      <c r="M15" s="6"/>
      <c r="N15" s="26"/>
      <c r="O15" s="27"/>
      <c r="P15" s="25"/>
      <c r="Q15" s="25"/>
    </row>
    <row r="16" spans="2:18" x14ac:dyDescent="0.35">
      <c r="K16" s="5"/>
      <c r="L16" s="6"/>
      <c r="M16" s="6"/>
      <c r="N16" s="26"/>
      <c r="O16" s="27"/>
      <c r="P16" s="25"/>
      <c r="Q16" s="25"/>
    </row>
    <row r="17" spans="11:17" x14ac:dyDescent="0.35">
      <c r="K17" s="5"/>
      <c r="L17" s="6"/>
      <c r="M17" s="6"/>
      <c r="N17" s="26"/>
      <c r="O17" s="27"/>
      <c r="P17" s="25"/>
      <c r="Q17" s="25"/>
    </row>
    <row r="18" spans="11:17" x14ac:dyDescent="0.35">
      <c r="K18" s="5"/>
      <c r="L18" s="6"/>
      <c r="M18" s="6"/>
      <c r="N18" s="26"/>
      <c r="O18" s="27"/>
      <c r="P18" s="25"/>
      <c r="Q18" s="25"/>
    </row>
  </sheetData>
  <pageMargins left="0.7" right="0.7" top="0.75" bottom="0.75" header="0.3" footer="0.3"/>
  <pageSetup paperSize="9" orientation="landscape" r:id="rId1"/>
  <ignoredErrors>
    <ignoredError sqref="C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8"/>
  <sheetViews>
    <sheetView workbookViewId="0">
      <selection activeCell="K20" sqref="K20"/>
    </sheetView>
  </sheetViews>
  <sheetFormatPr baseColWidth="10" defaultRowHeight="14.5" x14ac:dyDescent="0.35"/>
  <cols>
    <col min="1" max="1" width="2" customWidth="1"/>
    <col min="2" max="2" width="7.453125" customWidth="1"/>
    <col min="3" max="3" width="22.7265625" customWidth="1"/>
    <col min="4" max="7" width="5.453125" style="21" customWidth="1"/>
    <col min="8" max="9" width="5.453125" style="7" customWidth="1"/>
    <col min="10" max="10" width="5.453125" style="4" customWidth="1"/>
    <col min="11" max="11" width="22.7265625" customWidth="1"/>
    <col min="12" max="18" width="5.453125" style="4" customWidth="1"/>
  </cols>
  <sheetData>
    <row r="2" spans="2:18" x14ac:dyDescent="0.35">
      <c r="B2" s="8" t="s">
        <v>7</v>
      </c>
      <c r="C2" t="str">
        <f>Arrivée!I6</f>
        <v>BORRAT Éric</v>
      </c>
      <c r="D2" s="21">
        <f>Arrivée!J6</f>
        <v>14</v>
      </c>
      <c r="E2" s="21">
        <f>E9+M11+M12</f>
        <v>42</v>
      </c>
      <c r="F2" s="21">
        <f>IF(F9="","",MAX(F9,N11,N12))</f>
        <v>4</v>
      </c>
      <c r="G2" s="21">
        <f>G9+G11+G12</f>
        <v>53</v>
      </c>
      <c r="H2" s="7">
        <f>IF(G9="","",E2/G2)</f>
        <v>0.79245283018867929</v>
      </c>
      <c r="I2" s="7">
        <f>IF(E2="","",E2/3/D2)</f>
        <v>1</v>
      </c>
      <c r="J2" s="4">
        <f>IF(J9="","",(J9+R11+R12))</f>
        <v>6</v>
      </c>
      <c r="K2" s="5" t="s">
        <v>13</v>
      </c>
      <c r="L2" s="6">
        <v>14</v>
      </c>
    </row>
    <row r="3" spans="2:18" x14ac:dyDescent="0.35">
      <c r="C3" t="str">
        <f>Arrivée!I7</f>
        <v>CASTELAIN Jean-Jacques</v>
      </c>
      <c r="D3" s="21">
        <f>Arrivée!J7</f>
        <v>53</v>
      </c>
      <c r="E3" s="21">
        <f>E8+E10+E12</f>
        <v>94</v>
      </c>
      <c r="F3" s="21">
        <f>IF(F8="","",MAX(F8,F10,F12))</f>
        <v>9</v>
      </c>
      <c r="G3" s="21">
        <f>G8+G10+G12</f>
        <v>45</v>
      </c>
      <c r="H3" s="7">
        <f>IF(G8="","",E3/G3)</f>
        <v>2.088888888888889</v>
      </c>
      <c r="I3" s="7">
        <f t="shared" ref="I3:I5" si="0">IF(E3="","",E3/3/D3)</f>
        <v>0.5911949685534591</v>
      </c>
      <c r="J3" s="4">
        <f>IF(J8="","",(J8+J10+J12))</f>
        <v>0</v>
      </c>
      <c r="K3" s="5" t="s">
        <v>27</v>
      </c>
      <c r="L3" s="6">
        <v>37</v>
      </c>
    </row>
    <row r="4" spans="2:18" x14ac:dyDescent="0.35">
      <c r="C4" t="str">
        <f>Arrivée!I8</f>
        <v>DEMIAUTTE Didier</v>
      </c>
      <c r="D4" s="21">
        <f>Arrivée!J8</f>
        <v>37</v>
      </c>
      <c r="E4" s="21">
        <f>M8+E11+M13</f>
        <v>91</v>
      </c>
      <c r="F4" s="21">
        <f>IF(N8="","",MAX(N8,F11,N13))</f>
        <v>10</v>
      </c>
      <c r="G4" s="21">
        <f>G8+G11+G13</f>
        <v>52</v>
      </c>
      <c r="H4" s="7">
        <f>IF(O8="","",E4/G4)</f>
        <v>1.75</v>
      </c>
      <c r="I4" s="7">
        <f t="shared" si="0"/>
        <v>0.81981981981981977</v>
      </c>
      <c r="J4" s="4">
        <f>IF(R8="","",(R8+J11+R13))</f>
        <v>4</v>
      </c>
    </row>
    <row r="5" spans="2:18" x14ac:dyDescent="0.35">
      <c r="C5" t="str">
        <f>Arrivée!I9</f>
        <v>DONVAL Alain</v>
      </c>
      <c r="D5" s="21">
        <f>Arrivée!J9</f>
        <v>42</v>
      </c>
      <c r="E5" s="21">
        <f>M9+M10+E13</f>
        <v>92</v>
      </c>
      <c r="F5" s="21">
        <f>IF(N9="","",MAX(N9,N10,F13))</f>
        <v>23</v>
      </c>
      <c r="G5" s="21">
        <f>G9+G10+G13</f>
        <v>50</v>
      </c>
      <c r="H5" s="7">
        <f>IF(O9="","",E5/G5)</f>
        <v>1.84</v>
      </c>
      <c r="I5" s="7">
        <f t="shared" si="0"/>
        <v>0.73015873015873023</v>
      </c>
      <c r="J5" s="4">
        <f>IF(R9="","",(R9+R10+J13))</f>
        <v>2</v>
      </c>
      <c r="K5" s="10"/>
    </row>
    <row r="6" spans="2:18" ht="15" thickBot="1" x14ac:dyDescent="0.4">
      <c r="C6" s="9"/>
      <c r="D6" s="28"/>
    </row>
    <row r="7" spans="2:18" ht="15" thickBot="1" x14ac:dyDescent="0.4">
      <c r="B7" s="9"/>
      <c r="C7" s="31" t="s">
        <v>3</v>
      </c>
      <c r="D7" s="32" t="s">
        <v>32</v>
      </c>
      <c r="E7" s="33" t="s">
        <v>4</v>
      </c>
      <c r="F7" s="33" t="s">
        <v>5</v>
      </c>
      <c r="G7" s="33" t="s">
        <v>19</v>
      </c>
      <c r="H7" s="34" t="s">
        <v>20</v>
      </c>
      <c r="I7" s="35" t="s">
        <v>33</v>
      </c>
      <c r="J7" s="36" t="s">
        <v>18</v>
      </c>
      <c r="K7" s="37" t="s">
        <v>6</v>
      </c>
      <c r="L7" s="38" t="s">
        <v>31</v>
      </c>
      <c r="M7" s="39" t="s">
        <v>4</v>
      </c>
      <c r="N7" s="39" t="s">
        <v>5</v>
      </c>
      <c r="O7" s="39" t="s">
        <v>19</v>
      </c>
      <c r="P7" s="40" t="s">
        <v>20</v>
      </c>
      <c r="Q7" s="41" t="s">
        <v>33</v>
      </c>
      <c r="R7" s="42" t="s">
        <v>18</v>
      </c>
    </row>
    <row r="8" spans="2:18" x14ac:dyDescent="0.35">
      <c r="B8" s="9" t="s">
        <v>8</v>
      </c>
      <c r="C8" s="43" t="str">
        <f>C3</f>
        <v>CASTELAIN Jean-Jacques</v>
      </c>
      <c r="D8" s="44">
        <f>D3</f>
        <v>53</v>
      </c>
      <c r="E8" s="45">
        <v>26</v>
      </c>
      <c r="F8" s="45">
        <v>6</v>
      </c>
      <c r="G8" s="45">
        <v>14</v>
      </c>
      <c r="H8" s="46">
        <f>IF(G8="","",E8/G8)</f>
        <v>1.8571428571428572</v>
      </c>
      <c r="I8" s="46">
        <f>IF(E8="","",E8/D8)</f>
        <v>0.49056603773584906</v>
      </c>
      <c r="J8" s="47">
        <f>IF(I8="","",IF(I8&gt;Q8,2,IF(I8=Q8,1,0)))</f>
        <v>0</v>
      </c>
      <c r="K8" s="48" t="str">
        <f>C4</f>
        <v>DEMIAUTTE Didier</v>
      </c>
      <c r="L8" s="49">
        <f>D4</f>
        <v>37</v>
      </c>
      <c r="M8" s="50">
        <v>37</v>
      </c>
      <c r="N8" s="50">
        <v>10</v>
      </c>
      <c r="O8" s="64">
        <f>IF(G8="","",G8)</f>
        <v>14</v>
      </c>
      <c r="P8" s="46">
        <f>IF(G8="","",M8/G8)</f>
        <v>2.6428571428571428</v>
      </c>
      <c r="Q8" s="46">
        <f>IF(M8="","",M8/L8)</f>
        <v>1</v>
      </c>
      <c r="R8" s="51">
        <f>IF(J8="","",IF(J8=2,0,IF(J8=1,1,2)))</f>
        <v>2</v>
      </c>
    </row>
    <row r="9" spans="2:18" x14ac:dyDescent="0.35">
      <c r="B9" s="9" t="s">
        <v>9</v>
      </c>
      <c r="C9" s="30" t="str">
        <f>C2</f>
        <v>BORRAT Éric</v>
      </c>
      <c r="D9" s="52">
        <f>D2</f>
        <v>14</v>
      </c>
      <c r="E9" s="23">
        <v>14</v>
      </c>
      <c r="F9" s="23">
        <v>3</v>
      </c>
      <c r="G9" s="23">
        <v>17</v>
      </c>
      <c r="H9" s="46">
        <f t="shared" ref="H9:H13" si="1">IF(G9="","",E9/G9)</f>
        <v>0.82352941176470584</v>
      </c>
      <c r="I9" s="46">
        <f t="shared" ref="I9:I13" si="2">IF(E9="","",E9/D9)</f>
        <v>1</v>
      </c>
      <c r="J9" s="47">
        <f t="shared" ref="J9:J13" si="3">IF(I9="","",IF(I9&gt;Q9,2,IF(I9=Q9,1,0)))</f>
        <v>2</v>
      </c>
      <c r="K9" s="57" t="str">
        <f>C5</f>
        <v>DONVAL Alain</v>
      </c>
      <c r="L9" s="55">
        <f>D5</f>
        <v>42</v>
      </c>
      <c r="M9" s="20">
        <v>17</v>
      </c>
      <c r="N9" s="20">
        <v>5</v>
      </c>
      <c r="O9" s="64">
        <f t="shared" ref="O9:O13" si="4">IF(G9="","",G9)</f>
        <v>17</v>
      </c>
      <c r="P9" s="46">
        <f t="shared" ref="P9:P12" si="5">IF(G9="","",M9/G9)</f>
        <v>1</v>
      </c>
      <c r="Q9" s="46">
        <f t="shared" ref="Q9:Q13" si="6">IF(M9="","",M9/L9)</f>
        <v>0.40476190476190477</v>
      </c>
      <c r="R9" s="51">
        <f t="shared" ref="R9:R13" si="7">IF(J9="","",IF(J9=2,0,IF(J9=1,1,2)))</f>
        <v>0</v>
      </c>
    </row>
    <row r="10" spans="2:18" x14ac:dyDescent="0.35">
      <c r="B10" s="9" t="s">
        <v>10</v>
      </c>
      <c r="C10" s="30" t="str">
        <f>C8</f>
        <v>CASTELAIN Jean-Jacques</v>
      </c>
      <c r="D10" s="56">
        <f>D8</f>
        <v>53</v>
      </c>
      <c r="E10" s="23">
        <v>43</v>
      </c>
      <c r="F10" s="23">
        <v>9</v>
      </c>
      <c r="G10" s="23">
        <v>13</v>
      </c>
      <c r="H10" s="46">
        <f t="shared" si="1"/>
        <v>3.3076923076923075</v>
      </c>
      <c r="I10" s="46">
        <f t="shared" si="2"/>
        <v>0.81132075471698117</v>
      </c>
      <c r="J10" s="47">
        <f t="shared" si="3"/>
        <v>0</v>
      </c>
      <c r="K10" s="57" t="str">
        <f>K9</f>
        <v>DONVAL Alain</v>
      </c>
      <c r="L10" s="55">
        <f>L9</f>
        <v>42</v>
      </c>
      <c r="M10" s="20">
        <v>42</v>
      </c>
      <c r="N10" s="20">
        <v>23</v>
      </c>
      <c r="O10" s="64">
        <f t="shared" si="4"/>
        <v>13</v>
      </c>
      <c r="P10" s="46">
        <f t="shared" si="5"/>
        <v>3.2307692307692308</v>
      </c>
      <c r="Q10" s="46">
        <f t="shared" si="6"/>
        <v>1</v>
      </c>
      <c r="R10" s="51">
        <f t="shared" si="7"/>
        <v>2</v>
      </c>
    </row>
    <row r="11" spans="2:18" x14ac:dyDescent="0.35">
      <c r="B11" s="29" t="s">
        <v>36</v>
      </c>
      <c r="C11" s="30" t="str">
        <f>K8</f>
        <v>DEMIAUTTE Didier</v>
      </c>
      <c r="D11" s="56">
        <f>L8</f>
        <v>37</v>
      </c>
      <c r="E11" s="23">
        <v>17</v>
      </c>
      <c r="F11" s="23">
        <v>4</v>
      </c>
      <c r="G11" s="23">
        <v>18</v>
      </c>
      <c r="H11" s="46">
        <f t="shared" si="1"/>
        <v>0.94444444444444442</v>
      </c>
      <c r="I11" s="46">
        <f t="shared" si="2"/>
        <v>0.45945945945945948</v>
      </c>
      <c r="J11" s="47">
        <f t="shared" si="3"/>
        <v>0</v>
      </c>
      <c r="K11" s="57" t="str">
        <f>C9</f>
        <v>BORRAT Éric</v>
      </c>
      <c r="L11" s="55">
        <f>D9</f>
        <v>14</v>
      </c>
      <c r="M11" s="20">
        <v>14</v>
      </c>
      <c r="N11" s="20">
        <v>4</v>
      </c>
      <c r="O11" s="64">
        <f t="shared" si="4"/>
        <v>18</v>
      </c>
      <c r="P11" s="46">
        <f t="shared" si="5"/>
        <v>0.77777777777777779</v>
      </c>
      <c r="Q11" s="46">
        <f t="shared" si="6"/>
        <v>1</v>
      </c>
      <c r="R11" s="51">
        <f t="shared" si="7"/>
        <v>2</v>
      </c>
    </row>
    <row r="12" spans="2:18" x14ac:dyDescent="0.35">
      <c r="B12" s="29" t="s">
        <v>37</v>
      </c>
      <c r="C12" s="30" t="str">
        <f>C8</f>
        <v>CASTELAIN Jean-Jacques</v>
      </c>
      <c r="D12" s="56">
        <f>D8</f>
        <v>53</v>
      </c>
      <c r="E12" s="23">
        <v>25</v>
      </c>
      <c r="F12" s="23">
        <v>5</v>
      </c>
      <c r="G12" s="23">
        <v>18</v>
      </c>
      <c r="H12" s="46">
        <f t="shared" si="1"/>
        <v>1.3888888888888888</v>
      </c>
      <c r="I12" s="46">
        <f t="shared" si="2"/>
        <v>0.47169811320754718</v>
      </c>
      <c r="J12" s="47">
        <f t="shared" si="3"/>
        <v>0</v>
      </c>
      <c r="K12" s="57" t="str">
        <f>C9</f>
        <v>BORRAT Éric</v>
      </c>
      <c r="L12" s="55">
        <f>D9</f>
        <v>14</v>
      </c>
      <c r="M12" s="20">
        <v>14</v>
      </c>
      <c r="N12" s="20">
        <v>4</v>
      </c>
      <c r="O12" s="64">
        <f t="shared" si="4"/>
        <v>18</v>
      </c>
      <c r="P12" s="46">
        <f t="shared" si="5"/>
        <v>0.77777777777777779</v>
      </c>
      <c r="Q12" s="46">
        <f t="shared" si="6"/>
        <v>1</v>
      </c>
      <c r="R12" s="51">
        <f t="shared" si="7"/>
        <v>2</v>
      </c>
    </row>
    <row r="13" spans="2:18" ht="15" thickBot="1" x14ac:dyDescent="0.4">
      <c r="B13" s="29" t="s">
        <v>38</v>
      </c>
      <c r="C13" s="58" t="str">
        <f>K9</f>
        <v>DONVAL Alain</v>
      </c>
      <c r="D13" s="59">
        <f>L9</f>
        <v>42</v>
      </c>
      <c r="E13" s="60">
        <v>33</v>
      </c>
      <c r="F13" s="60">
        <v>16</v>
      </c>
      <c r="G13" s="60">
        <v>20</v>
      </c>
      <c r="H13" s="65">
        <f t="shared" si="1"/>
        <v>1.65</v>
      </c>
      <c r="I13" s="65">
        <f t="shared" si="2"/>
        <v>0.7857142857142857</v>
      </c>
      <c r="J13" s="66">
        <f t="shared" si="3"/>
        <v>0</v>
      </c>
      <c r="K13" s="61" t="str">
        <f>K8</f>
        <v>DEMIAUTTE Didier</v>
      </c>
      <c r="L13" s="62">
        <f>L8</f>
        <v>37</v>
      </c>
      <c r="M13" s="63">
        <v>37</v>
      </c>
      <c r="N13" s="63">
        <v>7</v>
      </c>
      <c r="O13" s="67">
        <f t="shared" si="4"/>
        <v>20</v>
      </c>
      <c r="P13" s="65">
        <f>IF(G13="","",M13/G13)</f>
        <v>1.85</v>
      </c>
      <c r="Q13" s="65">
        <f t="shared" si="6"/>
        <v>1</v>
      </c>
      <c r="R13" s="68">
        <f t="shared" si="7"/>
        <v>2</v>
      </c>
    </row>
    <row r="14" spans="2:18" x14ac:dyDescent="0.35">
      <c r="B14" s="9"/>
      <c r="C14" s="9"/>
      <c r="D14" s="28"/>
      <c r="P14" s="25"/>
      <c r="Q14" s="25"/>
    </row>
    <row r="15" spans="2:18" x14ac:dyDescent="0.35">
      <c r="K15" s="5"/>
      <c r="L15" s="6"/>
      <c r="M15" s="6"/>
      <c r="N15" s="26"/>
      <c r="O15" s="27"/>
      <c r="P15" s="25"/>
      <c r="Q15" s="25"/>
    </row>
    <row r="16" spans="2:18" x14ac:dyDescent="0.35">
      <c r="K16" s="5"/>
      <c r="L16" s="6"/>
      <c r="M16" s="6"/>
      <c r="N16" s="26"/>
      <c r="O16" s="27"/>
      <c r="P16" s="25"/>
      <c r="Q16" s="25"/>
    </row>
    <row r="17" spans="11:17" x14ac:dyDescent="0.35">
      <c r="K17" s="5"/>
      <c r="L17" s="6"/>
      <c r="M17" s="6"/>
      <c r="N17" s="26"/>
      <c r="O17" s="27"/>
      <c r="P17" s="25"/>
      <c r="Q17" s="25"/>
    </row>
    <row r="18" spans="11:17" x14ac:dyDescent="0.35">
      <c r="K18" s="5"/>
      <c r="L18" s="6"/>
      <c r="M18" s="6"/>
      <c r="N18" s="26"/>
      <c r="O18" s="27"/>
      <c r="P18" s="25"/>
      <c r="Q18" s="25"/>
    </row>
  </sheetData>
  <sheetProtection password="CA4B" sheet="1" objects="1" scenarios="1"/>
  <pageMargins left="0.7" right="0.7" top="0.75" bottom="0.75" header="0.3" footer="0.3"/>
  <pageSetup paperSize="9" orientation="portrait" r:id="rId1"/>
  <ignoredErrors>
    <ignoredError sqref="F6 F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workbookViewId="0">
      <selection activeCell="L3" sqref="L3"/>
    </sheetView>
  </sheetViews>
  <sheetFormatPr baseColWidth="10" defaultRowHeight="14.5" x14ac:dyDescent="0.35"/>
  <cols>
    <col min="1" max="1" width="2" customWidth="1"/>
    <col min="2" max="2" width="7.453125" customWidth="1"/>
    <col min="3" max="3" width="22.7265625" customWidth="1"/>
    <col min="4" max="7" width="5.453125" style="21" customWidth="1"/>
    <col min="8" max="9" width="5.453125" style="7" customWidth="1"/>
    <col min="10" max="10" width="5.453125" style="4" customWidth="1"/>
    <col min="11" max="11" width="22.7265625" customWidth="1"/>
    <col min="12" max="18" width="5.453125" style="4" customWidth="1"/>
  </cols>
  <sheetData>
    <row r="1" spans="2:18" x14ac:dyDescent="0.35">
      <c r="H1" s="7" t="s">
        <v>20</v>
      </c>
      <c r="J1" s="4" t="s">
        <v>39</v>
      </c>
    </row>
    <row r="2" spans="2:18" x14ac:dyDescent="0.35">
      <c r="B2" s="8" t="s">
        <v>34</v>
      </c>
      <c r="C2" t="str">
        <f>Arrivée!F14</f>
        <v>GOUPILLEAU Alain</v>
      </c>
      <c r="D2" s="21">
        <f>Arrivée!G14</f>
        <v>26</v>
      </c>
      <c r="E2" s="21">
        <f>E9+M11+M12</f>
        <v>57</v>
      </c>
      <c r="F2" s="21">
        <f>IF(F9="","",MAX(F9,N11,N12))</f>
        <v>4</v>
      </c>
      <c r="G2" s="21">
        <f>G9+G11+G12</f>
        <v>66</v>
      </c>
      <c r="H2" s="7">
        <f>IF(G9="","",E2/G2)</f>
        <v>0.86363636363636365</v>
      </c>
      <c r="I2" s="7">
        <f>IF(E2="","",E2/3/D2)</f>
        <v>0.73076923076923073</v>
      </c>
      <c r="J2" s="4">
        <f>IF(J9="","",(J9+R11+R12))</f>
        <v>0</v>
      </c>
      <c r="K2" s="5" t="s">
        <v>14</v>
      </c>
      <c r="L2" s="6">
        <v>25</v>
      </c>
    </row>
    <row r="3" spans="2:18" x14ac:dyDescent="0.35">
      <c r="C3" t="str">
        <f>Arrivée!F15</f>
        <v>MOREZZI Claude</v>
      </c>
      <c r="D3" s="21">
        <f>Arrivée!G15</f>
        <v>28</v>
      </c>
      <c r="E3" s="21">
        <f>E8+E10+E12</f>
        <v>68</v>
      </c>
      <c r="F3" s="21">
        <f>IF(F8="","",MAX(F8,F10,F12))</f>
        <v>6</v>
      </c>
      <c r="G3" s="21">
        <f>G8+G10+G12</f>
        <v>68</v>
      </c>
      <c r="H3" s="7">
        <f>IF(G8="","",E3/G3)</f>
        <v>1</v>
      </c>
      <c r="I3" s="7">
        <f t="shared" ref="I3:I5" si="0">IF(E3="","",E3/3/D3)</f>
        <v>0.80952380952380953</v>
      </c>
      <c r="J3" s="4">
        <f>IF(J8="","",(J8+J10+J12))</f>
        <v>2</v>
      </c>
      <c r="K3" s="5" t="s">
        <v>16</v>
      </c>
      <c r="L3" s="6">
        <v>22</v>
      </c>
    </row>
    <row r="4" spans="2:18" x14ac:dyDescent="0.35">
      <c r="C4" t="str">
        <f>Arrivée!F16</f>
        <v>MOUTAWAKKIL Mostafa</v>
      </c>
      <c r="D4" s="21">
        <f>Arrivée!G16</f>
        <v>25</v>
      </c>
      <c r="E4" s="21">
        <f>M8+E11+M13</f>
        <v>73</v>
      </c>
      <c r="F4" s="21">
        <f>IF(N8="","",MAX(N8,F11,N13))</f>
        <v>11</v>
      </c>
      <c r="G4" s="21">
        <f>G8+G11+G13</f>
        <v>67</v>
      </c>
      <c r="H4" s="7">
        <f>IF(O8="","",E4/G4)</f>
        <v>1.0895522388059702</v>
      </c>
      <c r="I4" s="7">
        <f t="shared" si="0"/>
        <v>0.97333333333333327</v>
      </c>
      <c r="J4" s="4">
        <f>IF(R8="","",(R8+J11+R13))</f>
        <v>6</v>
      </c>
    </row>
    <row r="5" spans="2:18" x14ac:dyDescent="0.35">
      <c r="C5" s="24" t="str">
        <f>Arrivée!F17</f>
        <v>SESIANO Michel</v>
      </c>
      <c r="D5" s="21">
        <f>Arrivée!G17</f>
        <v>22</v>
      </c>
      <c r="E5" s="21">
        <f>M9+M10+E13</f>
        <v>57</v>
      </c>
      <c r="F5" s="21">
        <f>IF(N9="","",MAX(N9,N10,F13))</f>
        <v>8</v>
      </c>
      <c r="G5" s="21">
        <f>G9+G10+G13</f>
        <v>63</v>
      </c>
      <c r="H5" s="7">
        <f>IF(O9="","",E5/G5)</f>
        <v>0.90476190476190477</v>
      </c>
      <c r="I5" s="7">
        <f t="shared" si="0"/>
        <v>0.86363636363636365</v>
      </c>
      <c r="J5" s="4">
        <f>IF(R9="","",(R9+R10+J13))</f>
        <v>4</v>
      </c>
      <c r="K5" s="10"/>
    </row>
    <row r="6" spans="2:18" ht="15" thickBot="1" x14ac:dyDescent="0.4">
      <c r="C6" s="9"/>
      <c r="D6" s="28"/>
    </row>
    <row r="7" spans="2:18" ht="15" thickBot="1" x14ac:dyDescent="0.4">
      <c r="B7" s="9"/>
      <c r="C7" s="31" t="s">
        <v>3</v>
      </c>
      <c r="D7" s="32" t="s">
        <v>32</v>
      </c>
      <c r="E7" s="33" t="s">
        <v>4</v>
      </c>
      <c r="F7" s="33" t="s">
        <v>5</v>
      </c>
      <c r="G7" s="33" t="s">
        <v>19</v>
      </c>
      <c r="H7" s="34" t="s">
        <v>20</v>
      </c>
      <c r="I7" s="35" t="s">
        <v>33</v>
      </c>
      <c r="J7" s="36" t="s">
        <v>18</v>
      </c>
      <c r="K7" s="37" t="s">
        <v>6</v>
      </c>
      <c r="L7" s="38" t="s">
        <v>31</v>
      </c>
      <c r="M7" s="39" t="s">
        <v>4</v>
      </c>
      <c r="N7" s="39" t="s">
        <v>5</v>
      </c>
      <c r="O7" s="39" t="s">
        <v>19</v>
      </c>
      <c r="P7" s="40" t="s">
        <v>20</v>
      </c>
      <c r="Q7" s="41" t="s">
        <v>33</v>
      </c>
      <c r="R7" s="42" t="s">
        <v>18</v>
      </c>
    </row>
    <row r="8" spans="2:18" x14ac:dyDescent="0.35">
      <c r="B8" s="9" t="s">
        <v>8</v>
      </c>
      <c r="C8" s="43" t="str">
        <f>C3</f>
        <v>MOREZZI Claude</v>
      </c>
      <c r="D8" s="44">
        <f>D3</f>
        <v>28</v>
      </c>
      <c r="E8" s="45">
        <v>20</v>
      </c>
      <c r="F8" s="45">
        <v>6</v>
      </c>
      <c r="G8" s="45">
        <v>25</v>
      </c>
      <c r="H8" s="46">
        <f>IF(G8="","",E8/G8)</f>
        <v>0.8</v>
      </c>
      <c r="I8" s="46">
        <f>IF(E8="","",E8/D8)</f>
        <v>0.7142857142857143</v>
      </c>
      <c r="J8" s="47">
        <f>IF(I8="","",IF(I8&gt;Q8,2,IF(I8=Q8,1,0)))</f>
        <v>0</v>
      </c>
      <c r="K8" s="48" t="str">
        <f>C4</f>
        <v>MOUTAWAKKIL Mostafa</v>
      </c>
      <c r="L8" s="49">
        <f>D4</f>
        <v>25</v>
      </c>
      <c r="M8" s="50">
        <v>23</v>
      </c>
      <c r="N8" s="50">
        <v>4</v>
      </c>
      <c r="O8" s="64">
        <f>IF(G8="","",G8)</f>
        <v>25</v>
      </c>
      <c r="P8" s="46">
        <f>IF(G8="","",M8/G8)</f>
        <v>0.92</v>
      </c>
      <c r="Q8" s="46">
        <f>IF(M8="","",M8/L8)</f>
        <v>0.92</v>
      </c>
      <c r="R8" s="51">
        <f>IF(J8="","",IF(J8=2,0,IF(J8=1,1,2)))</f>
        <v>2</v>
      </c>
    </row>
    <row r="9" spans="2:18" x14ac:dyDescent="0.35">
      <c r="B9" s="9" t="s">
        <v>9</v>
      </c>
      <c r="C9" s="30" t="str">
        <f>C2</f>
        <v>GOUPILLEAU Alain</v>
      </c>
      <c r="D9" s="52">
        <f>D2</f>
        <v>26</v>
      </c>
      <c r="E9" s="23">
        <v>19</v>
      </c>
      <c r="F9" s="23">
        <v>4</v>
      </c>
      <c r="G9" s="23">
        <v>22</v>
      </c>
      <c r="H9" s="46">
        <f t="shared" ref="H9:H13" si="1">IF(G9="","",E9/G9)</f>
        <v>0.86363636363636365</v>
      </c>
      <c r="I9" s="46">
        <f t="shared" ref="I9:I13" si="2">IF(E9="","",E9/D9)</f>
        <v>0.73076923076923073</v>
      </c>
      <c r="J9" s="47">
        <f t="shared" ref="J9:J13" si="3">IF(I9="","",IF(I9&gt;Q9,2,IF(I9=Q9,1,0)))</f>
        <v>0</v>
      </c>
      <c r="K9" s="57" t="str">
        <f>C5</f>
        <v>SESIANO Michel</v>
      </c>
      <c r="L9" s="55">
        <f>D5</f>
        <v>22</v>
      </c>
      <c r="M9" s="20">
        <v>22</v>
      </c>
      <c r="N9" s="20">
        <v>7</v>
      </c>
      <c r="O9" s="64">
        <f t="shared" ref="O9:O13" si="4">IF(G9="","",G9)</f>
        <v>22</v>
      </c>
      <c r="P9" s="46">
        <f t="shared" ref="P9:P12" si="5">IF(G9="","",M9/G9)</f>
        <v>1</v>
      </c>
      <c r="Q9" s="46">
        <f t="shared" ref="Q9:Q13" si="6">IF(M9="","",M9/L9)</f>
        <v>1</v>
      </c>
      <c r="R9" s="51">
        <f t="shared" ref="R9:R13" si="7">IF(J9="","",IF(J9=2,0,IF(J9=1,1,2)))</f>
        <v>2</v>
      </c>
    </row>
    <row r="10" spans="2:18" x14ac:dyDescent="0.35">
      <c r="B10" s="9" t="s">
        <v>10</v>
      </c>
      <c r="C10" s="30" t="str">
        <f>C8</f>
        <v>MOREZZI Claude</v>
      </c>
      <c r="D10" s="56">
        <f>D8</f>
        <v>28</v>
      </c>
      <c r="E10" s="23">
        <v>20</v>
      </c>
      <c r="F10" s="23">
        <v>4</v>
      </c>
      <c r="G10" s="23">
        <v>19</v>
      </c>
      <c r="H10" s="46">
        <f t="shared" si="1"/>
        <v>1.0526315789473684</v>
      </c>
      <c r="I10" s="46">
        <f t="shared" si="2"/>
        <v>0.7142857142857143</v>
      </c>
      <c r="J10" s="47">
        <f t="shared" si="3"/>
        <v>0</v>
      </c>
      <c r="K10" s="57" t="str">
        <f>K9</f>
        <v>SESIANO Michel</v>
      </c>
      <c r="L10" s="55">
        <f>L9</f>
        <v>22</v>
      </c>
      <c r="M10" s="20">
        <v>22</v>
      </c>
      <c r="N10" s="20">
        <v>7</v>
      </c>
      <c r="O10" s="64">
        <f t="shared" si="4"/>
        <v>19</v>
      </c>
      <c r="P10" s="46">
        <f t="shared" si="5"/>
        <v>1.1578947368421053</v>
      </c>
      <c r="Q10" s="46">
        <f t="shared" si="6"/>
        <v>1</v>
      </c>
      <c r="R10" s="51">
        <f t="shared" si="7"/>
        <v>2</v>
      </c>
    </row>
    <row r="11" spans="2:18" x14ac:dyDescent="0.35">
      <c r="B11" s="29" t="s">
        <v>36</v>
      </c>
      <c r="C11" s="30" t="str">
        <f>K8</f>
        <v>MOUTAWAKKIL Mostafa</v>
      </c>
      <c r="D11" s="56">
        <f>L8</f>
        <v>25</v>
      </c>
      <c r="E11" s="23">
        <v>25</v>
      </c>
      <c r="F11" s="23">
        <v>4</v>
      </c>
      <c r="G11" s="23">
        <v>20</v>
      </c>
      <c r="H11" s="46">
        <f t="shared" si="1"/>
        <v>1.25</v>
      </c>
      <c r="I11" s="46">
        <f t="shared" si="2"/>
        <v>1</v>
      </c>
      <c r="J11" s="47">
        <f t="shared" si="3"/>
        <v>2</v>
      </c>
      <c r="K11" s="57" t="str">
        <f>C9</f>
        <v>GOUPILLEAU Alain</v>
      </c>
      <c r="L11" s="55">
        <f>D9</f>
        <v>26</v>
      </c>
      <c r="M11" s="20">
        <v>22</v>
      </c>
      <c r="N11" s="20">
        <v>3</v>
      </c>
      <c r="O11" s="64">
        <f t="shared" si="4"/>
        <v>20</v>
      </c>
      <c r="P11" s="46">
        <f t="shared" si="5"/>
        <v>1.1000000000000001</v>
      </c>
      <c r="Q11" s="46">
        <f t="shared" si="6"/>
        <v>0.84615384615384615</v>
      </c>
      <c r="R11" s="51">
        <f t="shared" si="7"/>
        <v>0</v>
      </c>
    </row>
    <row r="12" spans="2:18" x14ac:dyDescent="0.35">
      <c r="B12" s="29" t="s">
        <v>37</v>
      </c>
      <c r="C12" s="30" t="str">
        <f>C8</f>
        <v>MOREZZI Claude</v>
      </c>
      <c r="D12" s="56">
        <f>D8</f>
        <v>28</v>
      </c>
      <c r="E12" s="23">
        <v>28</v>
      </c>
      <c r="F12" s="23">
        <v>4</v>
      </c>
      <c r="G12" s="23">
        <v>24</v>
      </c>
      <c r="H12" s="46">
        <f t="shared" si="1"/>
        <v>1.1666666666666667</v>
      </c>
      <c r="I12" s="46">
        <f t="shared" si="2"/>
        <v>1</v>
      </c>
      <c r="J12" s="47">
        <f t="shared" si="3"/>
        <v>2</v>
      </c>
      <c r="K12" s="57" t="str">
        <f>C9</f>
        <v>GOUPILLEAU Alain</v>
      </c>
      <c r="L12" s="55">
        <f>D9</f>
        <v>26</v>
      </c>
      <c r="M12" s="20">
        <v>16</v>
      </c>
      <c r="N12" s="20">
        <v>3</v>
      </c>
      <c r="O12" s="64">
        <f t="shared" si="4"/>
        <v>24</v>
      </c>
      <c r="P12" s="46">
        <f t="shared" si="5"/>
        <v>0.66666666666666663</v>
      </c>
      <c r="Q12" s="46">
        <f t="shared" si="6"/>
        <v>0.61538461538461542</v>
      </c>
      <c r="R12" s="51">
        <f t="shared" si="7"/>
        <v>0</v>
      </c>
    </row>
    <row r="13" spans="2:18" ht="15" thickBot="1" x14ac:dyDescent="0.4">
      <c r="B13" s="29" t="s">
        <v>38</v>
      </c>
      <c r="C13" s="58" t="str">
        <f>K9</f>
        <v>SESIANO Michel</v>
      </c>
      <c r="D13" s="59">
        <f>L9</f>
        <v>22</v>
      </c>
      <c r="E13" s="60">
        <v>13</v>
      </c>
      <c r="F13" s="60">
        <v>8</v>
      </c>
      <c r="G13" s="60">
        <v>22</v>
      </c>
      <c r="H13" s="65">
        <f t="shared" si="1"/>
        <v>0.59090909090909094</v>
      </c>
      <c r="I13" s="65">
        <f t="shared" si="2"/>
        <v>0.59090909090909094</v>
      </c>
      <c r="J13" s="66">
        <f t="shared" si="3"/>
        <v>0</v>
      </c>
      <c r="K13" s="61" t="str">
        <f>K8</f>
        <v>MOUTAWAKKIL Mostafa</v>
      </c>
      <c r="L13" s="62">
        <f>L8</f>
        <v>25</v>
      </c>
      <c r="M13" s="63">
        <v>25</v>
      </c>
      <c r="N13" s="63">
        <v>11</v>
      </c>
      <c r="O13" s="67">
        <f t="shared" si="4"/>
        <v>22</v>
      </c>
      <c r="P13" s="65">
        <f>IF(G13="","",M13/G13)</f>
        <v>1.1363636363636365</v>
      </c>
      <c r="Q13" s="65">
        <f t="shared" si="6"/>
        <v>1</v>
      </c>
      <c r="R13" s="68">
        <f t="shared" si="7"/>
        <v>2</v>
      </c>
    </row>
    <row r="14" spans="2:18" x14ac:dyDescent="0.35">
      <c r="B14" s="9"/>
      <c r="C14" s="9"/>
      <c r="D14" s="28"/>
      <c r="P14" s="25"/>
      <c r="Q14" s="25"/>
    </row>
    <row r="15" spans="2:18" x14ac:dyDescent="0.35">
      <c r="K15" s="5"/>
      <c r="L15" s="6"/>
      <c r="M15" s="6"/>
      <c r="N15" s="26"/>
      <c r="O15" s="27"/>
      <c r="P15" s="25"/>
      <c r="Q15" s="25"/>
    </row>
    <row r="16" spans="2:18" x14ac:dyDescent="0.35">
      <c r="K16" s="5"/>
      <c r="L16" s="6"/>
      <c r="M16" s="6"/>
      <c r="N16" s="26"/>
      <c r="O16" s="27"/>
      <c r="P16" s="25"/>
      <c r="Q16" s="25"/>
    </row>
    <row r="17" spans="11:17" x14ac:dyDescent="0.35">
      <c r="K17" s="5"/>
      <c r="L17" s="6"/>
      <c r="M17" s="6"/>
      <c r="N17" s="26"/>
      <c r="O17" s="27"/>
      <c r="P17" s="25"/>
      <c r="Q17" s="25"/>
    </row>
    <row r="18" spans="11:17" x14ac:dyDescent="0.35">
      <c r="K18" s="5"/>
      <c r="L18" s="6"/>
      <c r="M18" s="6"/>
      <c r="N18" s="26"/>
      <c r="O18" s="27"/>
      <c r="P18" s="25"/>
      <c r="Q18" s="25"/>
    </row>
  </sheetData>
  <sheetProtection password="CA4B" sheet="1" objects="1" scenarios="1"/>
  <pageMargins left="0.7" right="0.7" top="0.75" bottom="0.75" header="0.3" footer="0.3"/>
  <pageSetup paperSize="9" orientation="landscape" r:id="rId1"/>
  <ignoredErrors>
    <ignoredError sqref="F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8"/>
  <sheetViews>
    <sheetView workbookViewId="0">
      <selection activeCell="L3" sqref="L3"/>
    </sheetView>
  </sheetViews>
  <sheetFormatPr baseColWidth="10" defaultRowHeight="14.5" x14ac:dyDescent="0.35"/>
  <cols>
    <col min="1" max="1" width="2" customWidth="1"/>
    <col min="2" max="2" width="7.453125" customWidth="1"/>
    <col min="3" max="3" width="22.7265625" customWidth="1"/>
    <col min="4" max="7" width="5.453125" style="21" customWidth="1"/>
    <col min="8" max="9" width="5.453125" style="7" customWidth="1"/>
    <col min="10" max="10" width="5.453125" style="4" customWidth="1"/>
    <col min="11" max="11" width="22.7265625" customWidth="1"/>
    <col min="12" max="18" width="5.453125" style="4" customWidth="1"/>
  </cols>
  <sheetData>
    <row r="2" spans="2:18" x14ac:dyDescent="0.35">
      <c r="B2" s="8" t="s">
        <v>35</v>
      </c>
      <c r="C2" t="str">
        <f>Arrivée!I14</f>
        <v>HELARD Yannick</v>
      </c>
      <c r="D2" s="21">
        <f>Arrivée!J14</f>
        <v>104</v>
      </c>
      <c r="E2" s="21">
        <f>E9+M11+M12</f>
        <v>301</v>
      </c>
      <c r="F2" s="21">
        <f>IF(F9="","",MAX(F9,N11,N12))</f>
        <v>38</v>
      </c>
      <c r="G2" s="21">
        <f>G9+G11+G12</f>
        <v>52</v>
      </c>
      <c r="H2" s="7">
        <f>IF(G9="","",E2/G2)</f>
        <v>5.7884615384615383</v>
      </c>
      <c r="I2" s="7">
        <f>IF(E2="","",E2/3/D2)</f>
        <v>0.96474358974358965</v>
      </c>
      <c r="J2" s="4">
        <f>IF(J9="","",(J9+R11+R12))</f>
        <v>4</v>
      </c>
      <c r="K2" s="5" t="s">
        <v>29</v>
      </c>
      <c r="L2" s="6">
        <v>104</v>
      </c>
    </row>
    <row r="3" spans="2:18" x14ac:dyDescent="0.35">
      <c r="C3" t="str">
        <f>Arrivée!I15</f>
        <v>LAFERRERE Serge</v>
      </c>
      <c r="D3" s="21">
        <f>Arrivée!J15</f>
        <v>22</v>
      </c>
      <c r="E3" s="21">
        <f>E8+E10+E12</f>
        <v>57</v>
      </c>
      <c r="F3" s="21">
        <f>IF(F8="","",MAX(F8,F10,F12))</f>
        <v>5</v>
      </c>
      <c r="G3" s="21">
        <f>G8+G10+G12</f>
        <v>61</v>
      </c>
      <c r="H3" s="7">
        <f>IF(G8="","",E3/G3)</f>
        <v>0.93442622950819676</v>
      </c>
      <c r="I3" s="7">
        <f t="shared" ref="I3:I5" si="0">IF(E3="","",E3/3/D3)</f>
        <v>0.86363636363636365</v>
      </c>
      <c r="J3" s="4">
        <f>IF(J8="","",(J8+J10+J12))</f>
        <v>4</v>
      </c>
      <c r="K3" s="5" t="s">
        <v>15</v>
      </c>
      <c r="L3" s="6">
        <v>22</v>
      </c>
    </row>
    <row r="4" spans="2:18" x14ac:dyDescent="0.35">
      <c r="C4" t="str">
        <f>Arrivée!I16</f>
        <v>RIEUPET Clément</v>
      </c>
      <c r="D4" s="21">
        <f>Arrivée!J16</f>
        <v>67</v>
      </c>
      <c r="E4" s="21">
        <f>M8+E11+M13</f>
        <v>124</v>
      </c>
      <c r="F4" s="21">
        <f>IF(N8="","",MAX(N8,F11,N13))</f>
        <v>10</v>
      </c>
      <c r="G4" s="21">
        <f>G8+G11+G13</f>
        <v>66</v>
      </c>
      <c r="H4" s="7">
        <f>IF(O8="","",E4/G4)</f>
        <v>1.8787878787878789</v>
      </c>
      <c r="I4" s="7">
        <f t="shared" si="0"/>
        <v>0.61691542288557222</v>
      </c>
      <c r="J4" s="4">
        <f>IF(R8="","",(R8+J11+R13))</f>
        <v>2</v>
      </c>
    </row>
    <row r="5" spans="2:18" x14ac:dyDescent="0.35">
      <c r="C5" t="str">
        <f>Arrivée!I17</f>
        <v>SCHUNCK François</v>
      </c>
      <c r="D5" s="21">
        <f>Arrivée!J17</f>
        <v>86</v>
      </c>
      <c r="E5" s="21">
        <f>M9+M10+E13</f>
        <v>195</v>
      </c>
      <c r="F5" s="21">
        <f>IF(N9="","",MAX(N9,N10,F13))</f>
        <v>21</v>
      </c>
      <c r="G5" s="21">
        <f>G9+G10+G13</f>
        <v>63</v>
      </c>
      <c r="H5" s="7">
        <f>IF(O9="","",E5/G5)</f>
        <v>3.0952380952380953</v>
      </c>
      <c r="I5" s="7">
        <f t="shared" si="0"/>
        <v>0.7558139534883721</v>
      </c>
      <c r="J5" s="4">
        <f>IF(R9="","",(R9+R10+J13))</f>
        <v>2</v>
      </c>
      <c r="K5" s="10"/>
    </row>
    <row r="6" spans="2:18" ht="15" thickBot="1" x14ac:dyDescent="0.4">
      <c r="C6" s="9"/>
      <c r="D6" s="28"/>
    </row>
    <row r="7" spans="2:18" ht="15" thickBot="1" x14ac:dyDescent="0.4">
      <c r="B7" s="9"/>
      <c r="C7" s="31" t="s">
        <v>3</v>
      </c>
      <c r="D7" s="32" t="s">
        <v>32</v>
      </c>
      <c r="E7" s="33" t="s">
        <v>4</v>
      </c>
      <c r="F7" s="33" t="s">
        <v>5</v>
      </c>
      <c r="G7" s="33" t="s">
        <v>19</v>
      </c>
      <c r="H7" s="34" t="s">
        <v>20</v>
      </c>
      <c r="I7" s="35" t="s">
        <v>33</v>
      </c>
      <c r="J7" s="36" t="s">
        <v>18</v>
      </c>
      <c r="K7" s="37" t="s">
        <v>6</v>
      </c>
      <c r="L7" s="38" t="s">
        <v>31</v>
      </c>
      <c r="M7" s="39" t="s">
        <v>4</v>
      </c>
      <c r="N7" s="39" t="s">
        <v>5</v>
      </c>
      <c r="O7" s="39" t="s">
        <v>19</v>
      </c>
      <c r="P7" s="40" t="s">
        <v>20</v>
      </c>
      <c r="Q7" s="41" t="s">
        <v>33</v>
      </c>
      <c r="R7" s="42" t="s">
        <v>18</v>
      </c>
    </row>
    <row r="8" spans="2:18" x14ac:dyDescent="0.35">
      <c r="B8" s="9" t="s">
        <v>8</v>
      </c>
      <c r="C8" s="43" t="str">
        <f>C3</f>
        <v>LAFERRERE Serge</v>
      </c>
      <c r="D8" s="44">
        <f>D3</f>
        <v>22</v>
      </c>
      <c r="E8" s="45">
        <v>13</v>
      </c>
      <c r="F8" s="45">
        <v>3</v>
      </c>
      <c r="G8" s="45">
        <v>25</v>
      </c>
      <c r="H8" s="46">
        <f>IF(G8="","",E8/G8)</f>
        <v>0.52</v>
      </c>
      <c r="I8" s="46">
        <f>IF(E8="","",E8/D8)</f>
        <v>0.59090909090909094</v>
      </c>
      <c r="J8" s="47">
        <f>IF(I8="","",IF(I8&gt;Q8,2,IF(I8=Q8,1,0)))</f>
        <v>0</v>
      </c>
      <c r="K8" s="48" t="str">
        <f>C4</f>
        <v>RIEUPET Clément</v>
      </c>
      <c r="L8" s="49">
        <f>D4</f>
        <v>67</v>
      </c>
      <c r="M8" s="50">
        <v>49</v>
      </c>
      <c r="N8" s="50">
        <v>7</v>
      </c>
      <c r="O8" s="64">
        <f>IF(G8="","",G8)</f>
        <v>25</v>
      </c>
      <c r="P8" s="46">
        <f>IF(G8="","",M8/G8)</f>
        <v>1.96</v>
      </c>
      <c r="Q8" s="46">
        <f>IF(M8="","",M8/L8)</f>
        <v>0.73134328358208955</v>
      </c>
      <c r="R8" s="51">
        <f>IF(J8="","",IF(J8=2,0,IF(J8=1,1,2)))</f>
        <v>2</v>
      </c>
    </row>
    <row r="9" spans="2:18" x14ac:dyDescent="0.35">
      <c r="B9" s="9" t="s">
        <v>9</v>
      </c>
      <c r="C9" s="30" t="str">
        <f>C2</f>
        <v>HELARD Yannick</v>
      </c>
      <c r="D9" s="52">
        <f>D2</f>
        <v>104</v>
      </c>
      <c r="E9" s="23">
        <v>104</v>
      </c>
      <c r="F9" s="23">
        <v>20</v>
      </c>
      <c r="G9" s="23">
        <v>19</v>
      </c>
      <c r="H9" s="46">
        <f t="shared" ref="H9:H13" si="1">IF(G9="","",E9/G9)</f>
        <v>5.4736842105263159</v>
      </c>
      <c r="I9" s="46">
        <f t="shared" ref="I9:I13" si="2">IF(E9="","",E9/D9)</f>
        <v>1</v>
      </c>
      <c r="J9" s="47">
        <f t="shared" ref="J9:J13" si="3">IF(I9="","",IF(I9&gt;Q9,2,IF(I9=Q9,1,0)))</f>
        <v>2</v>
      </c>
      <c r="K9" s="54" t="str">
        <f>C5</f>
        <v>SCHUNCK François</v>
      </c>
      <c r="L9" s="55">
        <f>D5</f>
        <v>86</v>
      </c>
      <c r="M9" s="20">
        <v>36</v>
      </c>
      <c r="N9" s="20">
        <v>8</v>
      </c>
      <c r="O9" s="64">
        <f t="shared" ref="O9:O13" si="4">IF(G9="","",G9)</f>
        <v>19</v>
      </c>
      <c r="P9" s="46">
        <f t="shared" ref="P9:P12" si="5">IF(G9="","",M9/G9)</f>
        <v>1.8947368421052631</v>
      </c>
      <c r="Q9" s="46">
        <f t="shared" ref="Q9:Q13" si="6">IF(M9="","",M9/L9)</f>
        <v>0.41860465116279072</v>
      </c>
      <c r="R9" s="51">
        <f t="shared" ref="R9:R13" si="7">IF(J9="","",IF(J9=2,0,IF(J9=1,1,2)))</f>
        <v>0</v>
      </c>
    </row>
    <row r="10" spans="2:18" x14ac:dyDescent="0.35">
      <c r="B10" s="9" t="s">
        <v>10</v>
      </c>
      <c r="C10" s="30" t="str">
        <f>C8</f>
        <v>LAFERRERE Serge</v>
      </c>
      <c r="D10" s="56">
        <f>D8</f>
        <v>22</v>
      </c>
      <c r="E10" s="23">
        <v>22</v>
      </c>
      <c r="F10" s="23">
        <v>5</v>
      </c>
      <c r="G10" s="23">
        <v>19</v>
      </c>
      <c r="H10" s="46">
        <f t="shared" si="1"/>
        <v>1.1578947368421053</v>
      </c>
      <c r="I10" s="46">
        <f t="shared" si="2"/>
        <v>1</v>
      </c>
      <c r="J10" s="47">
        <f t="shared" si="3"/>
        <v>2</v>
      </c>
      <c r="K10" s="57" t="str">
        <f>K9</f>
        <v>SCHUNCK François</v>
      </c>
      <c r="L10" s="55">
        <f>L9</f>
        <v>86</v>
      </c>
      <c r="M10" s="20">
        <v>73</v>
      </c>
      <c r="N10" s="20">
        <v>21</v>
      </c>
      <c r="O10" s="64">
        <f t="shared" si="4"/>
        <v>19</v>
      </c>
      <c r="P10" s="46">
        <f t="shared" si="5"/>
        <v>3.8421052631578947</v>
      </c>
      <c r="Q10" s="46">
        <f t="shared" si="6"/>
        <v>0.84883720930232553</v>
      </c>
      <c r="R10" s="51">
        <f t="shared" si="7"/>
        <v>0</v>
      </c>
    </row>
    <row r="11" spans="2:18" x14ac:dyDescent="0.35">
      <c r="B11" s="29" t="s">
        <v>36</v>
      </c>
      <c r="C11" s="30" t="str">
        <f>K8</f>
        <v>RIEUPET Clément</v>
      </c>
      <c r="D11" s="56">
        <f>L8</f>
        <v>67</v>
      </c>
      <c r="E11" s="23">
        <v>30</v>
      </c>
      <c r="F11" s="23">
        <v>8</v>
      </c>
      <c r="G11" s="23">
        <v>16</v>
      </c>
      <c r="H11" s="46">
        <f t="shared" si="1"/>
        <v>1.875</v>
      </c>
      <c r="I11" s="46">
        <f t="shared" si="2"/>
        <v>0.44776119402985076</v>
      </c>
      <c r="J11" s="47">
        <f t="shared" si="3"/>
        <v>0</v>
      </c>
      <c r="K11" s="57" t="str">
        <f>C9</f>
        <v>HELARD Yannick</v>
      </c>
      <c r="L11" s="55">
        <f>D9</f>
        <v>104</v>
      </c>
      <c r="M11" s="20">
        <v>104</v>
      </c>
      <c r="N11" s="20">
        <v>34</v>
      </c>
      <c r="O11" s="64">
        <f t="shared" si="4"/>
        <v>16</v>
      </c>
      <c r="P11" s="46">
        <f t="shared" si="5"/>
        <v>6.5</v>
      </c>
      <c r="Q11" s="46">
        <f t="shared" si="6"/>
        <v>1</v>
      </c>
      <c r="R11" s="51">
        <f t="shared" si="7"/>
        <v>2</v>
      </c>
    </row>
    <row r="12" spans="2:18" x14ac:dyDescent="0.35">
      <c r="B12" s="29" t="s">
        <v>37</v>
      </c>
      <c r="C12" s="30" t="str">
        <f>C8</f>
        <v>LAFERRERE Serge</v>
      </c>
      <c r="D12" s="56">
        <f>D8</f>
        <v>22</v>
      </c>
      <c r="E12" s="23">
        <v>22</v>
      </c>
      <c r="F12" s="23">
        <v>5</v>
      </c>
      <c r="G12" s="23">
        <v>17</v>
      </c>
      <c r="H12" s="46">
        <f t="shared" si="1"/>
        <v>1.2941176470588236</v>
      </c>
      <c r="I12" s="46">
        <f t="shared" si="2"/>
        <v>1</v>
      </c>
      <c r="J12" s="47">
        <f t="shared" si="3"/>
        <v>2</v>
      </c>
      <c r="K12" s="57" t="str">
        <f>C9</f>
        <v>HELARD Yannick</v>
      </c>
      <c r="L12" s="55">
        <f>D9</f>
        <v>104</v>
      </c>
      <c r="M12" s="20">
        <v>93</v>
      </c>
      <c r="N12" s="20">
        <v>38</v>
      </c>
      <c r="O12" s="64">
        <f t="shared" si="4"/>
        <v>17</v>
      </c>
      <c r="P12" s="46">
        <f t="shared" si="5"/>
        <v>5.4705882352941178</v>
      </c>
      <c r="Q12" s="46">
        <f t="shared" si="6"/>
        <v>0.89423076923076927</v>
      </c>
      <c r="R12" s="51">
        <f t="shared" si="7"/>
        <v>0</v>
      </c>
    </row>
    <row r="13" spans="2:18" ht="15" thickBot="1" x14ac:dyDescent="0.4">
      <c r="B13" s="29" t="s">
        <v>38</v>
      </c>
      <c r="C13" s="58" t="str">
        <f>K9</f>
        <v>SCHUNCK François</v>
      </c>
      <c r="D13" s="59">
        <f>L9</f>
        <v>86</v>
      </c>
      <c r="E13" s="60">
        <v>86</v>
      </c>
      <c r="F13" s="60">
        <v>21</v>
      </c>
      <c r="G13" s="60">
        <v>25</v>
      </c>
      <c r="H13" s="65">
        <f t="shared" si="1"/>
        <v>3.44</v>
      </c>
      <c r="I13" s="65">
        <f t="shared" si="2"/>
        <v>1</v>
      </c>
      <c r="J13" s="66">
        <f t="shared" si="3"/>
        <v>2</v>
      </c>
      <c r="K13" s="61" t="str">
        <f>K8</f>
        <v>RIEUPET Clément</v>
      </c>
      <c r="L13" s="62">
        <f>L8</f>
        <v>67</v>
      </c>
      <c r="M13" s="63">
        <v>45</v>
      </c>
      <c r="N13" s="63">
        <v>10</v>
      </c>
      <c r="O13" s="67">
        <f t="shared" si="4"/>
        <v>25</v>
      </c>
      <c r="P13" s="65">
        <f>IF(G13="","",M13/G13)</f>
        <v>1.8</v>
      </c>
      <c r="Q13" s="65">
        <f t="shared" si="6"/>
        <v>0.67164179104477617</v>
      </c>
      <c r="R13" s="68">
        <f t="shared" si="7"/>
        <v>0</v>
      </c>
    </row>
    <row r="14" spans="2:18" x14ac:dyDescent="0.35">
      <c r="B14" s="9"/>
      <c r="C14" s="9"/>
      <c r="D14" s="28"/>
      <c r="P14" s="25"/>
      <c r="Q14" s="25"/>
    </row>
    <row r="15" spans="2:18" x14ac:dyDescent="0.35">
      <c r="K15" s="5"/>
      <c r="L15" s="6"/>
      <c r="M15" s="6"/>
      <c r="N15" s="26"/>
      <c r="O15" s="27"/>
      <c r="P15" s="25"/>
      <c r="Q15" s="25"/>
    </row>
    <row r="16" spans="2:18" x14ac:dyDescent="0.35">
      <c r="K16" s="5"/>
      <c r="L16" s="6"/>
      <c r="M16" s="6"/>
      <c r="N16" s="26"/>
      <c r="O16" s="27"/>
      <c r="P16" s="25"/>
      <c r="Q16" s="25"/>
    </row>
    <row r="17" spans="11:17" x14ac:dyDescent="0.35">
      <c r="K17" s="5"/>
      <c r="L17" s="6"/>
      <c r="M17" s="6"/>
      <c r="N17" s="26"/>
      <c r="O17" s="27"/>
      <c r="P17" s="25"/>
      <c r="Q17" s="25"/>
    </row>
    <row r="18" spans="11:17" x14ac:dyDescent="0.35">
      <c r="K18" s="5"/>
      <c r="L18" s="6"/>
      <c r="M18" s="6"/>
      <c r="N18" s="26"/>
      <c r="O18" s="27"/>
      <c r="P18" s="25"/>
      <c r="Q18" s="25"/>
    </row>
  </sheetData>
  <sheetProtection password="CA4B" sheet="1" objects="1" scenarios="1"/>
  <pageMargins left="0.7" right="0.7" top="0.75" bottom="0.75" header="0.3" footer="0.3"/>
  <pageSetup paperSize="9" orientation="landscape" horizontalDpi="4294967293" r:id="rId1"/>
  <ignoredErrors>
    <ignoredError sqref="F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M20" sqref="M20"/>
    </sheetView>
  </sheetViews>
  <sheetFormatPr baseColWidth="10" defaultRowHeight="14.5" x14ac:dyDescent="0.35"/>
  <cols>
    <col min="2" max="2" width="22.7265625" customWidth="1"/>
    <col min="3" max="4" width="7.26953125" style="4" customWidth="1"/>
    <col min="5" max="8" width="7.26953125" customWidth="1"/>
    <col min="9" max="9" width="22.7265625" customWidth="1"/>
    <col min="10" max="15" width="7.26953125" customWidth="1"/>
  </cols>
  <sheetData>
    <row r="1" spans="1:15" x14ac:dyDescent="0.35">
      <c r="B1" s="11" t="s">
        <v>40</v>
      </c>
      <c r="C1" s="12" t="s">
        <v>32</v>
      </c>
      <c r="D1" s="13"/>
      <c r="I1" s="12" t="s">
        <v>41</v>
      </c>
      <c r="J1" s="13" t="s">
        <v>32</v>
      </c>
      <c r="K1" s="13"/>
    </row>
    <row r="2" spans="1:15" x14ac:dyDescent="0.35">
      <c r="B2" t="str">
        <f>poule1!K2</f>
        <v>CORGNAC Christian</v>
      </c>
      <c r="C2" s="4">
        <f>poule1!L2</f>
        <v>71</v>
      </c>
      <c r="D2" s="7"/>
      <c r="I2" t="str">
        <f>poule1!K3</f>
        <v>DRILLAUD Serge</v>
      </c>
      <c r="J2" s="4">
        <f>poule1!L3</f>
        <v>29</v>
      </c>
      <c r="K2" s="7"/>
    </row>
    <row r="3" spans="1:15" x14ac:dyDescent="0.35">
      <c r="B3" t="str">
        <f>poule2!K2</f>
        <v>BORRAT Éric</v>
      </c>
      <c r="C3" s="4">
        <f>poule2!L2</f>
        <v>14</v>
      </c>
      <c r="D3" s="7"/>
      <c r="I3" t="str">
        <f>poule2!K3</f>
        <v>DEMIAUTTE Didier</v>
      </c>
      <c r="J3" s="4">
        <f>poule2!L3</f>
        <v>37</v>
      </c>
      <c r="K3" s="7"/>
    </row>
    <row r="4" spans="1:15" x14ac:dyDescent="0.35">
      <c r="B4" t="str">
        <f>poule3!K2</f>
        <v>MOUTAWAKKIL Mostafa</v>
      </c>
      <c r="C4" s="4">
        <f>poule3!L2</f>
        <v>25</v>
      </c>
      <c r="D4" s="7"/>
      <c r="I4" t="str">
        <f>poule3!K3</f>
        <v>SESIANO Michel</v>
      </c>
      <c r="J4" s="4">
        <f>poule3!L3</f>
        <v>22</v>
      </c>
      <c r="K4" s="7"/>
    </row>
    <row r="5" spans="1:15" x14ac:dyDescent="0.35">
      <c r="B5" t="str">
        <f>poule4!K2</f>
        <v>HELARD Yannick</v>
      </c>
      <c r="C5" s="4">
        <f>poule4!L2</f>
        <v>104</v>
      </c>
      <c r="D5" s="7"/>
      <c r="I5" t="str">
        <f>poule4!K3</f>
        <v>LAFERRERE Serge</v>
      </c>
      <c r="J5" s="4">
        <f>poule4!L3</f>
        <v>22</v>
      </c>
      <c r="K5" s="7"/>
    </row>
    <row r="7" spans="1:15" x14ac:dyDescent="0.35">
      <c r="B7" s="14" t="s">
        <v>21</v>
      </c>
      <c r="C7" s="15" t="s">
        <v>32</v>
      </c>
      <c r="D7" s="15" t="s">
        <v>4</v>
      </c>
      <c r="E7" s="15" t="s">
        <v>5</v>
      </c>
      <c r="F7" s="15" t="s">
        <v>19</v>
      </c>
      <c r="G7" s="15" t="s">
        <v>33</v>
      </c>
      <c r="H7" s="15" t="s">
        <v>20</v>
      </c>
      <c r="I7" s="16"/>
      <c r="J7" s="15" t="s">
        <v>32</v>
      </c>
      <c r="K7" s="15" t="s">
        <v>4</v>
      </c>
      <c r="L7" s="15" t="s">
        <v>5</v>
      </c>
      <c r="M7" s="15" t="s">
        <v>19</v>
      </c>
      <c r="N7" s="15" t="s">
        <v>33</v>
      </c>
      <c r="O7" s="15" t="s">
        <v>20</v>
      </c>
    </row>
    <row r="8" spans="1:15" x14ac:dyDescent="0.35">
      <c r="B8" s="17" t="str">
        <f>B2</f>
        <v>CORGNAC Christian</v>
      </c>
      <c r="C8" s="18">
        <f>C2</f>
        <v>71</v>
      </c>
      <c r="D8" s="18">
        <v>69</v>
      </c>
      <c r="E8" s="18">
        <v>9</v>
      </c>
      <c r="F8" s="18">
        <v>25</v>
      </c>
      <c r="G8" s="69">
        <f>IF(D8="","",D8/C8)</f>
        <v>0.971830985915493</v>
      </c>
      <c r="H8" s="53">
        <f>IF(F8="","",D8/F8)</f>
        <v>2.76</v>
      </c>
      <c r="I8" s="17" t="str">
        <f>B3</f>
        <v>BORRAT Éric</v>
      </c>
      <c r="J8" s="18">
        <f>C3</f>
        <v>14</v>
      </c>
      <c r="K8" s="20">
        <v>13</v>
      </c>
      <c r="L8" s="20">
        <v>2</v>
      </c>
      <c r="M8" s="18">
        <f>IF(F8="","",F8)</f>
        <v>25</v>
      </c>
      <c r="N8" s="69">
        <f>IF(K8="","",K8/J8)</f>
        <v>0.9285714285714286</v>
      </c>
      <c r="O8" s="53">
        <f>IF(M8="","",K8/M8)</f>
        <v>0.52</v>
      </c>
    </row>
    <row r="9" spans="1:15" x14ac:dyDescent="0.35">
      <c r="B9" s="17" t="str">
        <f>B4</f>
        <v>MOUTAWAKKIL Mostafa</v>
      </c>
      <c r="C9" s="18">
        <f>C4</f>
        <v>25</v>
      </c>
      <c r="D9" s="18">
        <v>20</v>
      </c>
      <c r="E9" s="18">
        <v>4</v>
      </c>
      <c r="F9" s="18">
        <v>25</v>
      </c>
      <c r="G9" s="69">
        <f>IF(D9="","",D9/C9)</f>
        <v>0.8</v>
      </c>
      <c r="H9" s="53">
        <f>IF(F9="","",D9/F9)</f>
        <v>0.8</v>
      </c>
      <c r="I9" s="17" t="str">
        <f>B5</f>
        <v>HELARD Yannick</v>
      </c>
      <c r="J9" s="18">
        <f>C5</f>
        <v>104</v>
      </c>
      <c r="K9" s="20">
        <v>48</v>
      </c>
      <c r="L9" s="20">
        <v>8</v>
      </c>
      <c r="M9" s="18">
        <f>IF(F9="","",F9)</f>
        <v>25</v>
      </c>
      <c r="N9" s="69">
        <f>IF(K9="","",K9/J9)</f>
        <v>0.46153846153846156</v>
      </c>
      <c r="O9" s="53">
        <f>IF(M9="","",K9/M9)</f>
        <v>1.92</v>
      </c>
    </row>
    <row r="11" spans="1:15" x14ac:dyDescent="0.35">
      <c r="B11" s="14" t="s">
        <v>42</v>
      </c>
      <c r="C11" s="15" t="s">
        <v>32</v>
      </c>
      <c r="D11" s="15" t="s">
        <v>4</v>
      </c>
      <c r="E11" s="15" t="s">
        <v>5</v>
      </c>
      <c r="F11" s="15" t="s">
        <v>19</v>
      </c>
      <c r="G11" s="15" t="s">
        <v>33</v>
      </c>
      <c r="H11" s="15" t="s">
        <v>20</v>
      </c>
      <c r="I11" s="16"/>
      <c r="J11" s="15" t="s">
        <v>32</v>
      </c>
      <c r="K11" s="15" t="s">
        <v>4</v>
      </c>
      <c r="L11" s="15" t="s">
        <v>5</v>
      </c>
      <c r="M11" s="15" t="s">
        <v>19</v>
      </c>
      <c r="N11" s="15" t="s">
        <v>33</v>
      </c>
      <c r="O11" s="15" t="s">
        <v>20</v>
      </c>
    </row>
    <row r="12" spans="1:15" x14ac:dyDescent="0.35">
      <c r="A12" s="70" t="s">
        <v>43</v>
      </c>
      <c r="B12" s="17" t="str">
        <f>IF(G8="","",IF(G8&gt;N8,B8,I8))</f>
        <v>CORGNAC Christian</v>
      </c>
      <c r="C12" s="18">
        <f>IF(B12="","",IF(B12=B8,C8,J8))</f>
        <v>71</v>
      </c>
      <c r="D12" s="20">
        <v>43</v>
      </c>
      <c r="E12" s="20">
        <v>9</v>
      </c>
      <c r="F12" s="20">
        <v>22</v>
      </c>
      <c r="G12" s="69">
        <f>IF(D12="","",D12/C12)</f>
        <v>0.60563380281690138</v>
      </c>
      <c r="H12" s="53">
        <f>IF(F12="","",D12/F12)</f>
        <v>1.9545454545454546</v>
      </c>
      <c r="I12" s="17" t="str">
        <f>IF(G9="","",IF(G9&gt;N9,B9,I9))</f>
        <v>MOUTAWAKKIL Mostafa</v>
      </c>
      <c r="J12" s="18">
        <f>IF(I12="","",IF(I12=I9,J9,C9))</f>
        <v>25</v>
      </c>
      <c r="K12" s="20">
        <v>22</v>
      </c>
      <c r="L12" s="20">
        <v>4</v>
      </c>
      <c r="M12" s="18">
        <f>IF(F12="","",F12)</f>
        <v>22</v>
      </c>
      <c r="N12" s="69">
        <f>IF(K12="","",K12/J12)</f>
        <v>0.88</v>
      </c>
      <c r="O12" s="53">
        <f>IF(M12="","",K12/M12)</f>
        <v>1</v>
      </c>
    </row>
    <row r="13" spans="1:15" x14ac:dyDescent="0.35">
      <c r="A13" t="s">
        <v>44</v>
      </c>
      <c r="B13" s="17" t="str">
        <f>IF(B12="","",IF(B12=B8,I8,B8))</f>
        <v>BORRAT Éric</v>
      </c>
      <c r="C13" s="18">
        <f>IF(B13="","",IF(B13=B8,C8,J8))</f>
        <v>14</v>
      </c>
      <c r="D13" s="20">
        <v>5</v>
      </c>
      <c r="E13" s="20">
        <v>1</v>
      </c>
      <c r="F13" s="20">
        <v>10</v>
      </c>
      <c r="G13" s="69">
        <f>IF(D13="","",D13/C13)</f>
        <v>0.35714285714285715</v>
      </c>
      <c r="H13" s="53">
        <f>IF(F13="","",D13/F13)</f>
        <v>0.5</v>
      </c>
      <c r="I13" s="17" t="str">
        <f>IF(I12="","",IF(I12=I9,B9,I9))</f>
        <v>HELARD Yannick</v>
      </c>
      <c r="J13" s="18">
        <f>IF(I13="","",IF(I13=I9,J9,C9))</f>
        <v>104</v>
      </c>
      <c r="K13" s="20">
        <v>104</v>
      </c>
      <c r="L13" s="20">
        <v>72</v>
      </c>
      <c r="M13" s="18">
        <f>IF(F13="","",F13)</f>
        <v>10</v>
      </c>
      <c r="N13" s="69">
        <f>IF(K13="","",K13/J13)</f>
        <v>1</v>
      </c>
      <c r="O13" s="53">
        <f>IF(M13="","",K13/M13)</f>
        <v>10.4</v>
      </c>
    </row>
    <row r="15" spans="1:15" x14ac:dyDescent="0.35">
      <c r="B15" s="14" t="s">
        <v>47</v>
      </c>
      <c r="C15" s="15" t="s">
        <v>32</v>
      </c>
      <c r="D15" s="15" t="s">
        <v>4</v>
      </c>
      <c r="E15" s="15" t="s">
        <v>5</v>
      </c>
      <c r="F15" s="15" t="s">
        <v>19</v>
      </c>
      <c r="G15" s="15" t="s">
        <v>33</v>
      </c>
      <c r="H15" s="15" t="s">
        <v>20</v>
      </c>
      <c r="I15" s="16"/>
      <c r="J15" s="15" t="s">
        <v>32</v>
      </c>
      <c r="K15" s="15" t="s">
        <v>4</v>
      </c>
      <c r="L15" s="15" t="s">
        <v>5</v>
      </c>
      <c r="M15" s="15" t="s">
        <v>19</v>
      </c>
      <c r="N15" s="15" t="s">
        <v>33</v>
      </c>
      <c r="O15" s="15" t="s">
        <v>20</v>
      </c>
    </row>
    <row r="16" spans="1:15" x14ac:dyDescent="0.35">
      <c r="B16" s="71" t="str">
        <f>I2</f>
        <v>DRILLAUD Serge</v>
      </c>
      <c r="C16" s="72">
        <f>J2</f>
        <v>29</v>
      </c>
      <c r="D16" s="75">
        <v>29</v>
      </c>
      <c r="E16" s="75">
        <v>10</v>
      </c>
      <c r="F16" s="75">
        <v>12</v>
      </c>
      <c r="G16" s="73">
        <f>IF(D16="","",D16/C16)</f>
        <v>1</v>
      </c>
      <c r="H16" s="74">
        <f>IF(F16="","",D16/F16)</f>
        <v>2.4166666666666665</v>
      </c>
      <c r="I16" s="71" t="str">
        <f>I3</f>
        <v>DEMIAUTTE Didier</v>
      </c>
      <c r="J16" s="72">
        <f>J3</f>
        <v>37</v>
      </c>
      <c r="K16" s="75">
        <v>31</v>
      </c>
      <c r="L16" s="75">
        <v>12</v>
      </c>
      <c r="M16" s="72">
        <f>IF(F16="","",F16)</f>
        <v>12</v>
      </c>
      <c r="N16" s="73">
        <f>IF(K16="","",K16/J16)</f>
        <v>0.83783783783783783</v>
      </c>
      <c r="O16" s="74">
        <f>IF(M16="","",K16/M16)</f>
        <v>2.5833333333333335</v>
      </c>
    </row>
    <row r="17" spans="1:15" x14ac:dyDescent="0.35">
      <c r="B17" s="71" t="str">
        <f>I4</f>
        <v>SESIANO Michel</v>
      </c>
      <c r="C17" s="72">
        <f>J4</f>
        <v>22</v>
      </c>
      <c r="D17" s="75">
        <v>22</v>
      </c>
      <c r="E17" s="75">
        <v>6</v>
      </c>
      <c r="F17" s="75">
        <v>24</v>
      </c>
      <c r="G17" s="73">
        <f>IF(D17="","",D17/C17)</f>
        <v>1</v>
      </c>
      <c r="H17" s="74">
        <f>IF(F17="","",D17/F17)</f>
        <v>0.91666666666666663</v>
      </c>
      <c r="I17" s="71" t="str">
        <f>I5</f>
        <v>LAFERRERE Serge</v>
      </c>
      <c r="J17" s="72">
        <f>J5</f>
        <v>22</v>
      </c>
      <c r="K17" s="75">
        <v>19</v>
      </c>
      <c r="L17" s="75">
        <v>6</v>
      </c>
      <c r="M17" s="72">
        <f>IF(F17="","",F17)</f>
        <v>24</v>
      </c>
      <c r="N17" s="73">
        <f>IF(K17="","",K17/J17)</f>
        <v>0.86363636363636365</v>
      </c>
      <c r="O17" s="74">
        <f>IF(M17="","",K17/M17)</f>
        <v>0.79166666666666663</v>
      </c>
    </row>
    <row r="19" spans="1:15" x14ac:dyDescent="0.35">
      <c r="B19" s="14" t="s">
        <v>48</v>
      </c>
      <c r="C19" s="15" t="s">
        <v>32</v>
      </c>
      <c r="D19" s="15" t="s">
        <v>4</v>
      </c>
      <c r="E19" s="15" t="s">
        <v>5</v>
      </c>
      <c r="F19" s="15" t="s">
        <v>19</v>
      </c>
      <c r="G19" s="15" t="s">
        <v>33</v>
      </c>
      <c r="H19" s="15" t="s">
        <v>20</v>
      </c>
      <c r="I19" s="16"/>
      <c r="J19" s="15" t="s">
        <v>32</v>
      </c>
      <c r="K19" s="15" t="s">
        <v>4</v>
      </c>
      <c r="L19" s="15" t="s">
        <v>5</v>
      </c>
      <c r="M19" s="15" t="s">
        <v>19</v>
      </c>
      <c r="N19" s="15" t="s">
        <v>33</v>
      </c>
      <c r="O19" s="15" t="s">
        <v>20</v>
      </c>
    </row>
    <row r="20" spans="1:15" x14ac:dyDescent="0.35">
      <c r="A20" s="70" t="s">
        <v>45</v>
      </c>
      <c r="B20" s="71" t="str">
        <f>IF(G16="","",IF(G16&gt;N16,B16,I16))</f>
        <v>DRILLAUD Serge</v>
      </c>
      <c r="C20" s="72">
        <f>IF(B20="","",IF(B20=B16,C16,J16))</f>
        <v>29</v>
      </c>
      <c r="D20" s="75">
        <v>29</v>
      </c>
      <c r="E20" s="75">
        <v>9</v>
      </c>
      <c r="F20" s="75">
        <v>20</v>
      </c>
      <c r="G20" s="73">
        <f>IF(D20="","",D20/C20)</f>
        <v>1</v>
      </c>
      <c r="H20" s="74">
        <f>IF(F20="","",D20/F20)</f>
        <v>1.45</v>
      </c>
      <c r="I20" s="71" t="str">
        <f>IF(G17="","",IF(G17&gt;N17,B17,I17))</f>
        <v>SESIANO Michel</v>
      </c>
      <c r="J20" s="72">
        <f>IF(I20="","",IF(I20=I17,J17,C17))</f>
        <v>22</v>
      </c>
      <c r="K20" s="75">
        <v>22</v>
      </c>
      <c r="L20" s="75"/>
      <c r="M20" s="72">
        <f>IF(F20="","",F20)</f>
        <v>20</v>
      </c>
      <c r="N20" s="73">
        <f>IF(K20="","",K20/J20)</f>
        <v>1</v>
      </c>
      <c r="O20" s="74">
        <f>IF(M20="","",K20/M20)</f>
        <v>1.1000000000000001</v>
      </c>
    </row>
    <row r="21" spans="1:15" x14ac:dyDescent="0.35">
      <c r="A21" t="s">
        <v>46</v>
      </c>
      <c r="B21" s="71" t="str">
        <f>IF(B20="","",IF(B20=B16,I16,B16))</f>
        <v>DEMIAUTTE Didier</v>
      </c>
      <c r="C21" s="72">
        <f>IF(B21="","",IF(B21=B16,C16,J16))</f>
        <v>37</v>
      </c>
      <c r="D21" s="75">
        <v>37</v>
      </c>
      <c r="E21" s="75">
        <v>9</v>
      </c>
      <c r="F21" s="75">
        <v>22</v>
      </c>
      <c r="G21" s="73">
        <f>IF(D21="","",D21/C21)</f>
        <v>1</v>
      </c>
      <c r="H21" s="74">
        <f>IF(F21="","",D21/F21)</f>
        <v>1.6818181818181819</v>
      </c>
      <c r="I21" s="71" t="str">
        <f>IF(I20="","",IF(I20=I17,B17,I17))</f>
        <v>LAFERRERE Serge</v>
      </c>
      <c r="J21" s="72">
        <f>IF(I21="","",IF(I21=I17,J17,C17))</f>
        <v>22</v>
      </c>
      <c r="K21" s="75">
        <v>12</v>
      </c>
      <c r="L21" s="75">
        <v>2</v>
      </c>
      <c r="M21" s="72">
        <f>IF(F21="","",F21)</f>
        <v>22</v>
      </c>
      <c r="N21" s="73">
        <f>IF(K21="","",K21/J21)</f>
        <v>0.54545454545454541</v>
      </c>
      <c r="O21" s="74">
        <f>IF(M21="","",K21/M21)</f>
        <v>0.54545454545454541</v>
      </c>
    </row>
  </sheetData>
  <sortState ref="B2:D5">
    <sortCondition descending="1" ref="C2:C5"/>
    <sortCondition descending="1" ref="D2:D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Arrivée</vt:lpstr>
      <vt:lpstr>poule1</vt:lpstr>
      <vt:lpstr>poule2</vt:lpstr>
      <vt:lpstr>poule3</vt:lpstr>
      <vt:lpstr>poule4</vt:lpstr>
      <vt:lpstr>Finale</vt:lpstr>
      <vt:lpstr>poule1!Zone_d_impression</vt:lpstr>
      <vt:lpstr>poule2!Zone_d_impression</vt:lpstr>
      <vt:lpstr>poule3!Zone_d_impression</vt:lpstr>
      <vt:lpstr>poule4!Zone_d_impression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et F. Schunck</dc:creator>
  <cp:lastModifiedBy>Billard Club</cp:lastModifiedBy>
  <cp:lastPrinted>2023-03-18T08:37:56Z</cp:lastPrinted>
  <dcterms:created xsi:type="dcterms:W3CDTF">2023-03-09T16:35:10Z</dcterms:created>
  <dcterms:modified xsi:type="dcterms:W3CDTF">2023-03-18T16:26:56Z</dcterms:modified>
</cp:coreProperties>
</file>